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25200" windowHeight="12900" tabRatio="689" activeTab="5"/>
  </bookViews>
  <sheets>
    <sheet name="dedomena" sheetId="6" r:id="rId1"/>
    <sheet name="SIXNOTITES K OKTAVES" sheetId="4" r:id="rId2"/>
    <sheet name="ipologismoi" sheetId="1" r:id="rId3"/>
    <sheet name="PIKNOTITA  UTS KTL" sheetId="2" r:id="rId4"/>
    <sheet name="PIKNOTITA UTS KTL 2" sheetId="3" r:id="rId5"/>
    <sheet name="SIMEIOSEIS VIVLIOGRAFIA" sheetId="5" r:id="rId6"/>
    <sheet name="VIVLIOGRFIA" sheetId="7" r:id="rId7"/>
  </sheets>
  <calcPr calcId="125725"/>
</workbook>
</file>

<file path=xl/calcChain.xml><?xml version="1.0" encoding="utf-8"?>
<calcChain xmlns="http://schemas.openxmlformats.org/spreadsheetml/2006/main">
  <c r="F110" i="6"/>
  <c r="W88" i="5"/>
  <c r="E7" i="1"/>
  <c r="E94" i="5"/>
  <c r="H94"/>
  <c r="J5" i="2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4"/>
  <c r="Q83" i="5"/>
  <c r="T83" s="1"/>
  <c r="Q84"/>
  <c r="T84" s="1"/>
  <c r="Q85"/>
  <c r="T85" s="1"/>
  <c r="Q82"/>
  <c r="T82" s="1"/>
  <c r="C42" i="1"/>
  <c r="J85" i="5"/>
  <c r="W85" s="1"/>
  <c r="Z85" s="1"/>
  <c r="G83"/>
  <c r="G84"/>
  <c r="G85"/>
  <c r="G82"/>
  <c r="J83"/>
  <c r="W83" s="1"/>
  <c r="Z83" s="1"/>
  <c r="J84"/>
  <c r="W84" s="1"/>
  <c r="Z84" s="1"/>
  <c r="J82"/>
  <c r="W82" s="1"/>
  <c r="Z82" s="1"/>
  <c r="H118" i="1"/>
  <c r="H119" s="1"/>
  <c r="J117"/>
  <c r="D51"/>
  <c r="O53"/>
  <c r="E51"/>
  <c r="C51"/>
  <c r="F122" l="1"/>
  <c r="K118"/>
  <c r="K119" s="1"/>
  <c r="J122" s="1"/>
  <c r="O103"/>
  <c r="E101"/>
  <c r="D101"/>
  <c r="C101"/>
  <c r="N92"/>
  <c r="H90"/>
  <c r="E90"/>
  <c r="C92"/>
  <c r="B90"/>
  <c r="R110" i="6"/>
  <c r="O77" i="1"/>
  <c r="E75"/>
  <c r="D75"/>
  <c r="C75"/>
  <c r="N67"/>
  <c r="H65"/>
  <c r="E65"/>
  <c r="C67"/>
  <c r="B65"/>
  <c r="N42"/>
  <c r="H40"/>
  <c r="E40"/>
  <c r="B40"/>
  <c r="C40"/>
  <c r="D40"/>
  <c r="F40"/>
  <c r="V38" s="1"/>
  <c r="X38" s="1"/>
  <c r="N40"/>
  <c r="B42"/>
  <c r="D42"/>
  <c r="E42"/>
  <c r="F42"/>
  <c r="J40" s="1"/>
  <c r="J42" s="1"/>
  <c r="M17" i="6" s="1"/>
  <c r="O42" i="1"/>
  <c r="P42"/>
  <c r="O17" i="6" s="1"/>
  <c r="O51" i="1"/>
  <c r="C53"/>
  <c r="E53"/>
  <c r="P53"/>
  <c r="P103"/>
  <c r="E103"/>
  <c r="C103"/>
  <c r="O101"/>
  <c r="O92"/>
  <c r="E92"/>
  <c r="D92"/>
  <c r="B92"/>
  <c r="F92" s="1"/>
  <c r="J90" s="1"/>
  <c r="J92" s="1"/>
  <c r="M95" i="6" s="1"/>
  <c r="N90" i="1"/>
  <c r="C90"/>
  <c r="D90" s="1"/>
  <c r="F90" s="1"/>
  <c r="C86"/>
  <c r="P77"/>
  <c r="E77"/>
  <c r="C77"/>
  <c r="O75"/>
  <c r="O67"/>
  <c r="E67"/>
  <c r="D67"/>
  <c r="B67"/>
  <c r="F67" s="1"/>
  <c r="J65" s="1"/>
  <c r="J67" s="1"/>
  <c r="M56" i="6" s="1"/>
  <c r="N65" i="1"/>
  <c r="C65"/>
  <c r="D65" s="1"/>
  <c r="F65" s="1"/>
  <c r="C61"/>
  <c r="M31" i="5"/>
  <c r="P31" s="1"/>
  <c r="M30"/>
  <c r="P30" s="1"/>
  <c r="M29"/>
  <c r="P29" s="1"/>
  <c r="M26"/>
  <c r="M27"/>
  <c r="M25"/>
  <c r="P27"/>
  <c r="P26"/>
  <c r="P25"/>
  <c r="P23"/>
  <c r="P21"/>
  <c r="P22"/>
  <c r="E6" i="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5"/>
  <c r="L22" i="1"/>
  <c r="J22"/>
  <c r="F6" i="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5"/>
  <c r="E25" i="1"/>
  <c r="E26"/>
  <c r="C36"/>
  <c r="E24"/>
  <c r="H5" i="2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4"/>
  <c r="E23" i="1"/>
  <c r="H22"/>
  <c r="E22"/>
  <c r="H21"/>
  <c r="E21"/>
  <c r="H16"/>
  <c r="E16"/>
  <c r="E9"/>
  <c r="E15"/>
  <c r="E12"/>
  <c r="J12" s="1"/>
  <c r="E20"/>
  <c r="E19"/>
  <c r="E14"/>
  <c r="E11"/>
  <c r="E17"/>
  <c r="E18"/>
  <c r="E13"/>
  <c r="E10"/>
  <c r="J10" s="1"/>
  <c r="E8"/>
  <c r="H8" s="1"/>
  <c r="B75" l="1"/>
  <c r="E151" i="6"/>
  <c r="E150"/>
  <c r="B101" i="1"/>
  <c r="E152" i="6"/>
  <c r="B51" i="1"/>
  <c r="E153" i="6"/>
  <c r="E149"/>
  <c r="E148"/>
  <c r="I148" s="1"/>
  <c r="M20"/>
  <c r="Q42" i="1"/>
  <c r="R17" i="6" s="1"/>
  <c r="P92" i="1"/>
  <c r="P67"/>
  <c r="H12"/>
  <c r="H11"/>
  <c r="J11"/>
  <c r="H10"/>
  <c r="M32" i="6" l="1"/>
  <c r="E133" s="1"/>
  <c r="B53" i="1"/>
  <c r="F53" s="1"/>
  <c r="F51" s="1"/>
  <c r="H51" s="1"/>
  <c r="M110" i="6"/>
  <c r="E137" s="1"/>
  <c r="B103" i="1"/>
  <c r="F103" s="1"/>
  <c r="F101" s="1"/>
  <c r="H101" s="1"/>
  <c r="M71" i="6"/>
  <c r="B77" i="1"/>
  <c r="F77" s="1"/>
  <c r="F75" s="1"/>
  <c r="H75" s="1"/>
  <c r="Q67"/>
  <c r="R56" i="6" s="1"/>
  <c r="O56"/>
  <c r="M59" s="1"/>
  <c r="Q92" i="1"/>
  <c r="O95" i="6"/>
  <c r="M98" s="1"/>
  <c r="H77" i="1" l="1"/>
  <c r="I77" s="1"/>
  <c r="J77" s="1"/>
  <c r="K77" s="1"/>
  <c r="M77" s="1"/>
  <c r="M79" i="6" s="1"/>
  <c r="I75" i="1"/>
  <c r="J75" s="1"/>
  <c r="E135" i="6"/>
  <c r="I133" s="1"/>
  <c r="H103" i="1"/>
  <c r="I103" s="1"/>
  <c r="J103" s="1"/>
  <c r="K103" s="1"/>
  <c r="M103" s="1"/>
  <c r="M118" i="6" s="1"/>
  <c r="I101" i="1"/>
  <c r="J101" s="1"/>
  <c r="I51"/>
  <c r="J51" s="1"/>
  <c r="H53"/>
  <c r="I53" s="1"/>
  <c r="J53" s="1"/>
  <c r="K53" s="1"/>
  <c r="M53" s="1"/>
  <c r="M40" i="6" s="1"/>
  <c r="K51" i="1" l="1"/>
  <c r="M51" s="1"/>
  <c r="Q53"/>
  <c r="K101"/>
  <c r="M101" s="1"/>
  <c r="Q103"/>
  <c r="K75"/>
  <c r="M75" s="1"/>
  <c r="Q77"/>
  <c r="S77" l="1"/>
  <c r="R71" i="6" s="1"/>
  <c r="O71"/>
  <c r="M74" s="1"/>
  <c r="S103" i="1"/>
  <c r="R95" i="6" s="1"/>
  <c r="O110"/>
  <c r="M113" s="1"/>
  <c r="O32"/>
  <c r="M35" s="1"/>
  <c r="S53" i="1"/>
  <c r="R32" i="6" s="1"/>
</calcChain>
</file>

<file path=xl/sharedStrings.xml><?xml version="1.0" encoding="utf-8"?>
<sst xmlns="http://schemas.openxmlformats.org/spreadsheetml/2006/main" count="1133" uniqueCount="618">
  <si>
    <t>pounds</t>
  </si>
  <si>
    <t>kg</t>
  </si>
  <si>
    <t>pounds/linear inch</t>
  </si>
  <si>
    <t>kg/meter</t>
  </si>
  <si>
    <t xml:space="preserve">inch </t>
  </si>
  <si>
    <t>metrer</t>
  </si>
  <si>
    <t>meter</t>
  </si>
  <si>
    <t>inch</t>
  </si>
  <si>
    <t>cm</t>
  </si>
  <si>
    <t>mm</t>
  </si>
  <si>
    <t>gr</t>
  </si>
  <si>
    <t>newton</t>
  </si>
  <si>
    <t>N</t>
  </si>
  <si>
    <t>N/mm</t>
  </si>
  <si>
    <t>UW</t>
  </si>
  <si>
    <t>kg/m</t>
  </si>
  <si>
    <t>ΑΡΕΣ</t>
  </si>
  <si>
    <t>inches</t>
  </si>
  <si>
    <t>ΝΑ ΜΗΝ ΠΕΙΡΑΧΤΟΥΝ</t>
  </si>
  <si>
    <t>ΝΑ ΜΗΝ ΠΕΙΤΑΧΤΟΥΝ</t>
  </si>
  <si>
    <t>DENSITY</t>
  </si>
  <si>
    <t>Kg/m^3</t>
  </si>
  <si>
    <t>inch^2</t>
  </si>
  <si>
    <t>m^2</t>
  </si>
  <si>
    <t>square inch</t>
  </si>
  <si>
    <t>square metrer</t>
  </si>
  <si>
    <t>square meter</t>
  </si>
  <si>
    <t>meters</t>
  </si>
  <si>
    <t>kg/m^3</t>
  </si>
  <si>
    <t>pounds/foot^3</t>
  </si>
  <si>
    <t>pounds/inch^3</t>
  </si>
  <si>
    <t>STRING AREA</t>
  </si>
  <si>
    <t>STRING GAUGE (DIAMETER)</t>
  </si>
  <si>
    <t>INSTRUMENT SCALE                   (STRING LENGTH)</t>
  </si>
  <si>
    <t>FREQUENCY</t>
  </si>
  <si>
    <t>HZ</t>
  </si>
  <si>
    <t>Tension =(UW*(2*L*F)^2)/386.4</t>
  </si>
  <si>
    <t>Pounds</t>
  </si>
  <si>
    <t>Tension</t>
  </si>
  <si>
    <t>UW= T*386.40/((2*L*F)^2)</t>
  </si>
  <si>
    <t>string mass</t>
  </si>
  <si>
    <t>string volume</t>
  </si>
  <si>
    <t>string area</t>
  </si>
  <si>
    <t>m^3</t>
  </si>
  <si>
    <t>cm2</t>
  </si>
  <si>
    <t>mm2</t>
  </si>
  <si>
    <t>cm^3</t>
  </si>
  <si>
    <t>mm3</t>
  </si>
  <si>
    <t>cubic inch</t>
  </si>
  <si>
    <t>cubic  meter</t>
  </si>
  <si>
    <t>cubic metrer</t>
  </si>
  <si>
    <t>cubic inches</t>
  </si>
  <si>
    <t>inch^3</t>
  </si>
  <si>
    <t>string gauge (diameter)</t>
  </si>
  <si>
    <t>m</t>
  </si>
  <si>
    <t>m2</t>
  </si>
  <si>
    <t xml:space="preserve">inch2 </t>
  </si>
  <si>
    <t>string gauge ^2 (diameter^2)</t>
  </si>
  <si>
    <t>pa</t>
  </si>
  <si>
    <t>n/m^2</t>
  </si>
  <si>
    <t>kg/m^2</t>
  </si>
  <si>
    <t>Mpa</t>
  </si>
  <si>
    <t>Mpa(Pa*10^6)</t>
  </si>
  <si>
    <t>Material</t>
  </si>
  <si>
    <t>Yield strength</t>
  </si>
  <si>
    <t>(MPa)</t>
  </si>
  <si>
    <t>(g/cm³)</t>
  </si>
  <si>
    <t>550-1600</t>
  </si>
  <si>
    <t>Aluminium alloy 6061-T6</t>
  </si>
  <si>
    <t>Bamboo</t>
  </si>
  <si>
    <t>350-500</t>
  </si>
  <si>
    <t>N/A</t>
  </si>
  <si>
    <t>Bone (limb)</t>
  </si>
  <si>
    <t>104-121</t>
  </si>
  <si>
    <t>Boron</t>
  </si>
  <si>
    <t>Boron nitride nanotube</t>
  </si>
  <si>
    <t> ?</t>
  </si>
  <si>
    <t>Brass</t>
  </si>
  <si>
    <t>200 +</t>
  </si>
  <si>
    <t>Carbon fiber</t>
  </si>
  <si>
    <t>1600 for laminates,</t>
  </si>
  <si>
    <t>4137 for fibers alone</t>
  </si>
  <si>
    <t>Carbon fiber (Toray T1000G)[19] (the strongest man-made fibres)</t>
  </si>
  <si>
    <t>6370 fibre alone</t>
  </si>
  <si>
    <t>Carbon nanotube (see note below)</t>
  </si>
  <si>
    <t>11000-63000</t>
  </si>
  <si>
    <t>0.037-1.34</t>
  </si>
  <si>
    <t>Carbon nanotube composites</t>
  </si>
  <si>
    <t>1200[30]</t>
  </si>
  <si>
    <t>Cast iron 4.5% C, ASTM A-48</t>
  </si>
  <si>
    <t>114[13]</t>
  </si>
  <si>
    <t>Colossal carbon tube</t>
  </si>
  <si>
    <t>Concrete</t>
  </si>
  <si>
    <t>20-45</t>
  </si>
  <si>
    <t>Copper 99.9% Cu</t>
  </si>
  <si>
    <t>220[citation needed]</t>
  </si>
  <si>
    <t>Cupronickel 10% Ni, 1.6% Fe, 1% Mn, balance Cu</t>
  </si>
  <si>
    <t>Diamond</t>
  </si>
  <si>
    <t>E-Glass</t>
  </si>
  <si>
    <t>1500 for laminates,</t>
  </si>
  <si>
    <t>3450 for fibers alone</t>
  </si>
  <si>
    <t>Epoxy adhesive</t>
  </si>
  <si>
    <t>-</t>
  </si>
  <si>
    <t>12 - 30[27]</t>
  </si>
  <si>
    <t>First carbon nanotube ropes</t>
  </si>
  <si>
    <t>Glass</t>
  </si>
  <si>
    <t>33[17]</t>
  </si>
  <si>
    <t>Graphene</t>
  </si>
  <si>
    <t>130000[29]</t>
  </si>
  <si>
    <t>High-density polyethylene (HDPE)</t>
  </si>
  <si>
    <t>26-33</t>
  </si>
  <si>
    <t>Human hair</t>
  </si>
  <si>
    <t>Human skin</t>
  </si>
  <si>
    <t>Iron (pure mono-crystal)</t>
  </si>
  <si>
    <t>Limpet Patella vulgata teeth (Goethite)</t>
  </si>
  <si>
    <t>3000-6500[31]</t>
  </si>
  <si>
    <t>Marble</t>
  </si>
  <si>
    <t>900[26]</t>
  </si>
  <si>
    <t>Nylon, molded, type 6/6</t>
  </si>
  <si>
    <t>Polypropylene</t>
  </si>
  <si>
    <t>19.7-80</t>
  </si>
  <si>
    <t>Rubber</t>
  </si>
  <si>
    <t>S-Glass</t>
  </si>
  <si>
    <t>Sapphire (Al2O3)</t>
  </si>
  <si>
    <t>400 at 25 °C, 275 at 500 °C, 345 at 1000 °C</t>
  </si>
  <si>
    <t>3.9-4.1</t>
  </si>
  <si>
    <t>Silicon carbide (SiC)</t>
  </si>
  <si>
    <t>Silicon, monocrystalline (m-Si)</t>
  </si>
  <si>
    <t>Silkworm silk</t>
  </si>
  <si>
    <t>Spider silk (see note below)</t>
  </si>
  <si>
    <t>Steel, 1090 mild</t>
  </si>
  <si>
    <t>Steel, AerMet 340[8]</t>
  </si>
  <si>
    <t>Steel, AISI 4130, water quenched 855 °C (1570 °F), 480 °C (900 °F) temper[10]</t>
  </si>
  <si>
    <t>Steel, API 5L X65[11]</t>
  </si>
  <si>
    <t>Steel, high strength alloy ASTM A514</t>
  </si>
  <si>
    <t>Steel, Micro-Melt 10 Tough Treated Tool (AISI A11)[6]</t>
  </si>
  <si>
    <t>—</t>
  </si>
  <si>
    <t>Steel, Sandvik Sanicro 36Mo logging cable precision wire[9]</t>
  </si>
  <si>
    <t>Steel, stainless AISI 302 - cold-rolled</t>
  </si>
  <si>
    <t>520[citation needed]</t>
  </si>
  <si>
    <t>Steel, structural ASTM A36 steel</t>
  </si>
  <si>
    <t>400-550</t>
  </si>
  <si>
    <t>Tungsten</t>
  </si>
  <si>
    <t>2300-3500</t>
  </si>
  <si>
    <t>Vectran</t>
  </si>
  <si>
    <t>2850-3340</t>
  </si>
  <si>
    <t>Wood, pine (parallel to grain)</t>
  </si>
  <si>
    <t>Basalt fiber[18]</t>
  </si>
  <si>
    <t>Polyester and chopped strand mat laminate 30% E-glass[16]</t>
  </si>
  <si>
    <t>Polyester resin (unreinforced)[16]</t>
  </si>
  <si>
    <t>S-Glass epoxy composite[5]</t>
  </si>
  <si>
    <t>UHMWPE[21]</t>
  </si>
  <si>
    <t>"Liquidmetal" alloy[citation needed]</t>
  </si>
  <si>
    <t>Aluminium alloy[15] 2014-T6</t>
  </si>
  <si>
    <t>Aramid (Kevlar or Twaron)</t>
  </si>
  <si>
    <t>Beryllium[14] 99.9% Be</t>
  </si>
  <si>
    <t>Clear acrylic cast sheet (PMMA)[12]</t>
  </si>
  <si>
    <t>Nylon fiber, drawn[25]</t>
  </si>
  <si>
    <t>Polybenzoxazole (Zylon)[24]</t>
  </si>
  <si>
    <t>Spider silk, Darwin's bark spider[20]</t>
  </si>
  <si>
    <t>Steel, 2800 Maraging steel[7]</t>
  </si>
  <si>
    <t>UHMWPE fibers[22][23] (Dyneema or Spectra)</t>
  </si>
  <si>
    <t>Ultra-pure silica glass fiber-optic strands[28]</t>
  </si>
  <si>
    <t>Tensile Modulus</t>
  </si>
  <si>
    <t>(Young's Modulus, Modulus of Elasticity)</t>
  </si>
  <si>
    <r>
      <t>- </t>
    </r>
    <r>
      <rPr>
        <b/>
        <i/>
        <sz val="11"/>
        <color rgb="FF000000"/>
        <rFont val="Arial"/>
        <family val="2"/>
        <charset val="161"/>
      </rPr>
      <t>E -</t>
    </r>
  </si>
  <si>
    <r>
      <t>- </t>
    </r>
    <r>
      <rPr>
        <b/>
        <i/>
        <sz val="11"/>
        <color rgb="FF000000"/>
        <rFont val="Arial"/>
        <family val="2"/>
        <charset val="161"/>
      </rPr>
      <t>S</t>
    </r>
    <r>
      <rPr>
        <b/>
        <i/>
        <vertAlign val="subscript"/>
        <sz val="11"/>
        <color rgb="FF000000"/>
        <rFont val="Arial"/>
        <family val="2"/>
        <charset val="161"/>
      </rPr>
      <t>u</t>
    </r>
    <r>
      <rPr>
        <b/>
        <i/>
        <sz val="11"/>
        <color rgb="FF000000"/>
        <rFont val="Arial"/>
        <family val="2"/>
        <charset val="161"/>
      </rPr>
      <t> -</t>
    </r>
  </si>
  <si>
    <r>
      <t>(10</t>
    </r>
    <r>
      <rPr>
        <b/>
        <i/>
        <vertAlign val="superscript"/>
        <sz val="11"/>
        <color rgb="FF000000"/>
        <rFont val="Arial"/>
        <family val="2"/>
        <charset val="161"/>
      </rPr>
      <t>6</t>
    </r>
    <r>
      <rPr>
        <b/>
        <i/>
        <sz val="11"/>
        <color rgb="FF000000"/>
        <rFont val="Arial"/>
        <family val="2"/>
        <charset val="161"/>
      </rPr>
      <t> N/m</t>
    </r>
    <r>
      <rPr>
        <b/>
        <i/>
        <vertAlign val="superscript"/>
        <sz val="11"/>
        <color rgb="FF000000"/>
        <rFont val="Arial"/>
        <family val="2"/>
        <charset val="161"/>
      </rPr>
      <t>2</t>
    </r>
    <r>
      <rPr>
        <b/>
        <i/>
        <sz val="11"/>
        <color rgb="FF000000"/>
        <rFont val="Arial"/>
        <family val="2"/>
        <charset val="161"/>
      </rPr>
      <t>, MPa)</t>
    </r>
  </si>
  <si>
    <t>Yield Strength</t>
  </si>
  <si>
    <r>
      <t>- </t>
    </r>
    <r>
      <rPr>
        <b/>
        <i/>
        <sz val="11"/>
        <color rgb="FF000000"/>
        <rFont val="Arial"/>
        <family val="2"/>
        <charset val="161"/>
      </rPr>
      <t>S</t>
    </r>
    <r>
      <rPr>
        <b/>
        <i/>
        <vertAlign val="subscript"/>
        <sz val="11"/>
        <color rgb="FF000000"/>
        <rFont val="Arial"/>
        <family val="2"/>
        <charset val="161"/>
      </rPr>
      <t>y</t>
    </r>
    <r>
      <rPr>
        <b/>
        <i/>
        <sz val="11"/>
        <color rgb="FF000000"/>
        <rFont val="Arial"/>
        <family val="2"/>
        <charset val="161"/>
      </rPr>
      <t> -</t>
    </r>
  </si>
  <si>
    <r>
      <t>(10</t>
    </r>
    <r>
      <rPr>
        <b/>
        <i/>
        <vertAlign val="superscript"/>
        <sz val="11"/>
        <color rgb="FF000000"/>
        <rFont val="Arial"/>
        <family val="2"/>
        <charset val="161"/>
      </rPr>
      <t>6 </t>
    </r>
    <r>
      <rPr>
        <b/>
        <i/>
        <sz val="11"/>
        <color rgb="FF000000"/>
        <rFont val="Arial"/>
        <family val="2"/>
        <charset val="161"/>
      </rPr>
      <t> psi)</t>
    </r>
  </si>
  <si>
    <r>
      <t>(10</t>
    </r>
    <r>
      <rPr>
        <b/>
        <i/>
        <vertAlign val="superscript"/>
        <sz val="11"/>
        <color rgb="FF000000"/>
        <rFont val="Arial"/>
        <family val="2"/>
        <charset val="161"/>
      </rPr>
      <t>9</t>
    </r>
    <r>
      <rPr>
        <b/>
        <i/>
        <sz val="11"/>
        <color rgb="FF000000"/>
        <rFont val="Arial"/>
        <family val="2"/>
        <charset val="161"/>
      </rPr>
      <t> N/m</t>
    </r>
    <r>
      <rPr>
        <b/>
        <i/>
        <vertAlign val="superscript"/>
        <sz val="11"/>
        <color rgb="FF000000"/>
        <rFont val="Arial"/>
        <family val="2"/>
        <charset val="161"/>
      </rPr>
      <t>2</t>
    </r>
    <r>
      <rPr>
        <b/>
        <i/>
        <sz val="11"/>
        <color rgb="FF000000"/>
        <rFont val="Arial"/>
        <family val="2"/>
        <charset val="161"/>
      </rPr>
      <t>, GPa)</t>
    </r>
  </si>
  <si>
    <t>ABS plastics</t>
  </si>
  <si>
    <t>1.4 - 3.1</t>
  </si>
  <si>
    <t>Acetals</t>
  </si>
  <si>
    <t>Acrylic</t>
  </si>
  <si>
    <t>Aluminium Bronze</t>
  </si>
  <si>
    <t>Aluminum</t>
  </si>
  <si>
    <t>Aluminum Alloys</t>
  </si>
  <si>
    <t>Antimony</t>
  </si>
  <si>
    <t>Aramid</t>
  </si>
  <si>
    <t>70 - 112</t>
  </si>
  <si>
    <t>Beryllium (Be)</t>
  </si>
  <si>
    <t> 287</t>
  </si>
  <si>
    <t>Beryllium Copper</t>
  </si>
  <si>
    <t>Bismuth</t>
  </si>
  <si>
    <t>Bone, compact</t>
  </si>
  <si>
    <t>(compression)</t>
  </si>
  <si>
    <t>Bone, spongy</t>
  </si>
  <si>
    <t>102 - 125</t>
  </si>
  <si>
    <t>Brass, Naval</t>
  </si>
  <si>
    <t>Bronze</t>
  </si>
  <si>
    <t>96 - 120</t>
  </si>
  <si>
    <t>CAB</t>
  </si>
  <si>
    <t>Cadmium</t>
  </si>
  <si>
    <t>Carbon Fiber Reinforced Plastic</t>
  </si>
  <si>
    <t>Carbon nanotube, single-walled</t>
  </si>
  <si>
    <t>1000+</t>
  </si>
  <si>
    <t>Cast Iron 4.5% C, ASTM A-48</t>
  </si>
  <si>
    <t>Cellulose,  cotton, wood pulp and regenerated</t>
  </si>
  <si>
    <t>80 - 240</t>
  </si>
  <si>
    <t>Cellulose acetate, moulded</t>
  </si>
  <si>
    <t>Cellulose acetate, sheet</t>
  </si>
  <si>
    <t>30 - 52</t>
  </si>
  <si>
    <t>Cellulose nitrate, celluloid</t>
  </si>
  <si>
    <t>Chlorinated polyether</t>
  </si>
  <si>
    <t>Chlorintated PVC (CPVC)</t>
  </si>
  <si>
    <t>Chromium</t>
  </si>
  <si>
    <t>Cobalt</t>
  </si>
  <si>
    <t>Concrete, High Strength (compression)</t>
  </si>
  <si>
    <t>Copper</t>
  </si>
  <si>
    <t>Diamond (C)</t>
  </si>
  <si>
    <t>Douglas fir Wood</t>
  </si>
  <si>
    <t>Epoxy resins</t>
  </si>
  <si>
    <t>26 - 85</t>
  </si>
  <si>
    <t>Fiberboard, Medium Density</t>
  </si>
  <si>
    <t>Flax fiber</t>
  </si>
  <si>
    <t>50 - 90</t>
  </si>
  <si>
    <t>Glass reinforced polyester matrix</t>
  </si>
  <si>
    <t>Gold</t>
  </si>
  <si>
    <t> 74</t>
  </si>
  <si>
    <t>Granite</t>
  </si>
  <si>
    <t>Grey Cast Iron</t>
  </si>
  <si>
    <t>Hemp fiber</t>
  </si>
  <si>
    <t>Inconel</t>
  </si>
  <si>
    <t>Iridium</t>
  </si>
  <si>
    <t>Iron</t>
  </si>
  <si>
    <t> 210</t>
  </si>
  <si>
    <t>Lead</t>
  </si>
  <si>
    <t>Magnesium metal (Mg)</t>
  </si>
  <si>
    <t>Manganese</t>
  </si>
  <si>
    <t>MDF - Medium-density fiberboard</t>
  </si>
  <si>
    <t>Mercury</t>
  </si>
  <si>
    <t>Molybdenum (Mo)</t>
  </si>
  <si>
    <t> 329</t>
  </si>
  <si>
    <t>Monel Metal</t>
  </si>
  <si>
    <t>Nickel</t>
  </si>
  <si>
    <t> 170</t>
  </si>
  <si>
    <t>Nickel Silver</t>
  </si>
  <si>
    <t>Nickel Steel</t>
  </si>
  <si>
    <t>Niobium (Columbium)</t>
  </si>
  <si>
    <t>Nylon-6</t>
  </si>
  <si>
    <t>45 - 90</t>
  </si>
  <si>
    <t>Nylon-66</t>
  </si>
  <si>
    <t>60 - 80</t>
  </si>
  <si>
    <t>Oak Wood (along grain)</t>
  </si>
  <si>
    <t>Osmium (Os)</t>
  </si>
  <si>
    <t> 550</t>
  </si>
  <si>
    <t>Phenolic cast resins</t>
  </si>
  <si>
    <t>33 - 59</t>
  </si>
  <si>
    <t>Phenol-formaldehyde moulding compounds</t>
  </si>
  <si>
    <t>45 - 52</t>
  </si>
  <si>
    <t>Phosphor Bronze</t>
  </si>
  <si>
    <t>Pine Wood (along grain)</t>
  </si>
  <si>
    <t>Platinum</t>
  </si>
  <si>
    <t>Plutonium</t>
  </si>
  <si>
    <t> 97</t>
  </si>
  <si>
    <t>Polyacrylonitrile, fibres</t>
  </si>
  <si>
    <t>Polybenzoxazole</t>
  </si>
  <si>
    <t>Polycarbonates</t>
  </si>
  <si>
    <t>52 - 62</t>
  </si>
  <si>
    <t>Polyethylene HDPE (high density)</t>
  </si>
  <si>
    <t>Polyethylene Terephthalate, PET</t>
  </si>
  <si>
    <t>2 - 2.7</t>
  </si>
  <si>
    <t>Polyimide</t>
  </si>
  <si>
    <t>Polyisoprene, hard rubber</t>
  </si>
  <si>
    <t>Polymethylmethacrylate (PMMA)</t>
  </si>
  <si>
    <t>2.4 - 3.4</t>
  </si>
  <si>
    <t>Polyimide aromatics</t>
  </si>
  <si>
    <t>Polypropylene, PP</t>
  </si>
  <si>
    <t>1.5 - 2</t>
  </si>
  <si>
    <t>28 - 36</t>
  </si>
  <si>
    <t>Polystyrene, PS</t>
  </si>
  <si>
    <t>3 - 3.5</t>
  </si>
  <si>
    <t>30 - 100</t>
  </si>
  <si>
    <t>Polytehylene, LDPE (low density)</t>
  </si>
  <si>
    <t>0.11 - 0.45</t>
  </si>
  <si>
    <t>Polytetrafluoroethylene (PTFE)</t>
  </si>
  <si>
    <t>Polyurethane cast liquid</t>
  </si>
  <si>
    <t>Polyurethane elastomer</t>
  </si>
  <si>
    <t>29  - 55</t>
  </si>
  <si>
    <t>Polyvinylchloride (PVC)</t>
  </si>
  <si>
    <t>2.4 - 4.1</t>
  </si>
  <si>
    <t>Potassium</t>
  </si>
  <si>
    <t>Rhodium</t>
  </si>
  <si>
    <t>Rubber, small strain</t>
  </si>
  <si>
    <t>0.01 - 0.1</t>
  </si>
  <si>
    <t>Sapphire</t>
  </si>
  <si>
    <t>Selenium</t>
  </si>
  <si>
    <t>Silicon</t>
  </si>
  <si>
    <t> 130 - 185</t>
  </si>
  <si>
    <t>Silicon Carbide</t>
  </si>
  <si>
    <t>Silver</t>
  </si>
  <si>
    <t>Sodium</t>
  </si>
  <si>
    <t>Steel, High Strength Alloy ASTM A-514</t>
  </si>
  <si>
    <t>Steel, stainless AISI 302</t>
  </si>
  <si>
    <t>Steel, Structural ASTM-A36</t>
  </si>
  <si>
    <t>Tantalum</t>
  </si>
  <si>
    <t>Teflon. PTFE</t>
  </si>
  <si>
    <t>Thorium</t>
  </si>
  <si>
    <t>Tin</t>
  </si>
  <si>
    <t>Titanium</t>
  </si>
  <si>
    <t>Titanium Alloy</t>
  </si>
  <si>
    <t>105 - 120</t>
  </si>
  <si>
    <t>Tooth enamel</t>
  </si>
  <si>
    <t>Tungsten (W)</t>
  </si>
  <si>
    <t>400 - 410</t>
  </si>
  <si>
    <t>Tungsten Carbide (WC)</t>
  </si>
  <si>
    <t>450 - 650</t>
  </si>
  <si>
    <t>Uranium</t>
  </si>
  <si>
    <t>Vanadium</t>
  </si>
  <si>
    <t>Wrought Iron</t>
  </si>
  <si>
    <t>190 - 210</t>
  </si>
  <si>
    <t>Zinc</t>
  </si>
  <si>
    <t>http://www.engineeringtoolbox.com/young-modulus-d_417.html</t>
  </si>
  <si>
    <t>https://en.wikipedia.org/wiki/Ultimate_tensile_strength</t>
  </si>
  <si>
    <t>kg/m2</t>
  </si>
  <si>
    <t>mpa</t>
  </si>
  <si>
    <t>UTS</t>
  </si>
  <si>
    <t>S (breaking force) (antoxi)</t>
  </si>
  <si>
    <t>UTS     (ult tens strngth)</t>
  </si>
  <si>
    <t>kg/m3</t>
  </si>
  <si>
    <t>psi(pounds/inch2)</t>
  </si>
  <si>
    <t>psi</t>
  </si>
  <si>
    <r>
      <t>Frequencies for equal-tempered scale, A</t>
    </r>
    <r>
      <rPr>
        <b/>
        <vertAlign val="subscript"/>
        <sz val="18"/>
        <color rgb="FF000000"/>
        <rFont val="Times New Roman"/>
        <family val="1"/>
        <charset val="161"/>
      </rPr>
      <t>4</t>
    </r>
    <r>
      <rPr>
        <b/>
        <sz val="18"/>
        <color rgb="FF000000"/>
        <rFont val="Times New Roman"/>
        <family val="1"/>
        <charset val="161"/>
      </rPr>
      <t> = 440 Hz</t>
    </r>
  </si>
  <si>
    <r>
      <t>Other tuning choices, A</t>
    </r>
    <r>
      <rPr>
        <vertAlign val="subscript"/>
        <sz val="11"/>
        <color rgb="FF000000"/>
        <rFont val="Times New Roman"/>
        <family val="1"/>
        <charset val="161"/>
      </rPr>
      <t>4</t>
    </r>
    <r>
      <rPr>
        <sz val="14"/>
        <color rgb="FF000000"/>
        <rFont val="Times New Roman"/>
        <family val="1"/>
        <charset val="161"/>
      </rPr>
      <t> =</t>
    </r>
  </si>
  <si>
    <t> 432 </t>
  </si>
  <si>
    <t> 434 </t>
  </si>
  <si>
    <t> 436 </t>
  </si>
  <si>
    <t> 438 </t>
  </si>
  <si>
    <t> 440 </t>
  </si>
  <si>
    <t> 442 </t>
  </si>
  <si>
    <t> 444 </t>
  </si>
  <si>
    <t> 446 </t>
  </si>
  <si>
    <t>Speed of Sound = 345 m/s = 1130 ft/s = 770 miles/hr</t>
  </si>
  <si>
    <t>More about Speed of Sound</t>
  </si>
  <si>
    <r>
      <t>("Middle C" is C</t>
    </r>
    <r>
      <rPr>
        <vertAlign val="subscript"/>
        <sz val="14"/>
        <color rgb="FF000000"/>
        <rFont val="Times New Roman"/>
        <family val="1"/>
        <charset val="161"/>
      </rPr>
      <t>4</t>
    </r>
    <r>
      <rPr>
        <sz val="14"/>
        <color rgb="FF000000"/>
        <rFont val="Times New Roman"/>
        <family val="1"/>
        <charset val="161"/>
      </rPr>
      <t> )</t>
    </r>
  </si>
  <si>
    <t>Note</t>
  </si>
  <si>
    <t>Frequency (Hz)</t>
  </si>
  <si>
    <t>Wavelength (cm)</t>
  </si>
  <si>
    <r>
      <t>C</t>
    </r>
    <r>
      <rPr>
        <vertAlign val="subscript"/>
        <sz val="11"/>
        <color theme="1"/>
        <rFont val="Times New Roman"/>
        <family val="1"/>
        <charset val="161"/>
      </rPr>
      <t>0</t>
    </r>
  </si>
  <si>
    <r>
      <t> C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0</t>
    </r>
    <r>
      <rPr>
        <sz val="11"/>
        <color theme="1"/>
        <rFont val="Times New Roman"/>
        <family val="1"/>
        <charset val="161"/>
      </rPr>
      <t>/D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0</t>
    </r>
    <r>
      <rPr>
        <sz val="11"/>
        <color theme="1"/>
        <rFont val="Times New Roman"/>
        <family val="1"/>
        <charset val="161"/>
      </rPr>
      <t> </t>
    </r>
  </si>
  <si>
    <r>
      <t>D</t>
    </r>
    <r>
      <rPr>
        <vertAlign val="subscript"/>
        <sz val="11"/>
        <color theme="1"/>
        <rFont val="Times New Roman"/>
        <family val="1"/>
        <charset val="161"/>
      </rPr>
      <t>0</t>
    </r>
  </si>
  <si>
    <r>
      <t> D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0</t>
    </r>
    <r>
      <rPr>
        <sz val="11"/>
        <color theme="1"/>
        <rFont val="Times New Roman"/>
        <family val="1"/>
        <charset val="161"/>
      </rPr>
      <t>/E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0</t>
    </r>
    <r>
      <rPr>
        <sz val="11"/>
        <color theme="1"/>
        <rFont val="Times New Roman"/>
        <family val="1"/>
        <charset val="161"/>
      </rPr>
      <t> </t>
    </r>
  </si>
  <si>
    <r>
      <t>E</t>
    </r>
    <r>
      <rPr>
        <vertAlign val="subscript"/>
        <sz val="11"/>
        <color theme="1"/>
        <rFont val="Times New Roman"/>
        <family val="1"/>
        <charset val="161"/>
      </rPr>
      <t>0</t>
    </r>
  </si>
  <si>
    <r>
      <t>F</t>
    </r>
    <r>
      <rPr>
        <vertAlign val="subscript"/>
        <sz val="11"/>
        <color theme="1"/>
        <rFont val="Times New Roman"/>
        <family val="1"/>
        <charset val="161"/>
      </rPr>
      <t>0</t>
    </r>
  </si>
  <si>
    <r>
      <t> F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0</t>
    </r>
    <r>
      <rPr>
        <sz val="11"/>
        <color theme="1"/>
        <rFont val="Times New Roman"/>
        <family val="1"/>
        <charset val="161"/>
      </rPr>
      <t>/G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0</t>
    </r>
    <r>
      <rPr>
        <sz val="11"/>
        <color theme="1"/>
        <rFont val="Times New Roman"/>
        <family val="1"/>
        <charset val="161"/>
      </rPr>
      <t> </t>
    </r>
  </si>
  <si>
    <r>
      <t>G</t>
    </r>
    <r>
      <rPr>
        <vertAlign val="subscript"/>
        <sz val="11"/>
        <color theme="1"/>
        <rFont val="Times New Roman"/>
        <family val="1"/>
        <charset val="161"/>
      </rPr>
      <t>0</t>
    </r>
  </si>
  <si>
    <r>
      <t> G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0</t>
    </r>
    <r>
      <rPr>
        <sz val="11"/>
        <color theme="1"/>
        <rFont val="Times New Roman"/>
        <family val="1"/>
        <charset val="161"/>
      </rPr>
      <t>/A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0</t>
    </r>
    <r>
      <rPr>
        <sz val="11"/>
        <color theme="1"/>
        <rFont val="Times New Roman"/>
        <family val="1"/>
        <charset val="161"/>
      </rPr>
      <t> </t>
    </r>
  </si>
  <si>
    <r>
      <t>A</t>
    </r>
    <r>
      <rPr>
        <vertAlign val="subscript"/>
        <sz val="11"/>
        <color theme="1"/>
        <rFont val="Times New Roman"/>
        <family val="1"/>
        <charset val="161"/>
      </rPr>
      <t>0</t>
    </r>
  </si>
  <si>
    <r>
      <t> A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0</t>
    </r>
    <r>
      <rPr>
        <sz val="11"/>
        <color theme="1"/>
        <rFont val="Times New Roman"/>
        <family val="1"/>
        <charset val="161"/>
      </rPr>
      <t>/B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0</t>
    </r>
    <r>
      <rPr>
        <sz val="11"/>
        <color theme="1"/>
        <rFont val="Times New Roman"/>
        <family val="1"/>
        <charset val="161"/>
      </rPr>
      <t> </t>
    </r>
  </si>
  <si>
    <r>
      <t>B</t>
    </r>
    <r>
      <rPr>
        <vertAlign val="subscript"/>
        <sz val="11"/>
        <color theme="1"/>
        <rFont val="Times New Roman"/>
        <family val="1"/>
        <charset val="161"/>
      </rPr>
      <t>0</t>
    </r>
  </si>
  <si>
    <r>
      <t>C</t>
    </r>
    <r>
      <rPr>
        <vertAlign val="subscript"/>
        <sz val="11"/>
        <color theme="1"/>
        <rFont val="Times New Roman"/>
        <family val="1"/>
        <charset val="161"/>
      </rPr>
      <t>1</t>
    </r>
  </si>
  <si>
    <r>
      <t> C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1</t>
    </r>
    <r>
      <rPr>
        <sz val="11"/>
        <color theme="1"/>
        <rFont val="Times New Roman"/>
        <family val="1"/>
        <charset val="161"/>
      </rPr>
      <t>/D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1</t>
    </r>
    <r>
      <rPr>
        <sz val="11"/>
        <color theme="1"/>
        <rFont val="Times New Roman"/>
        <family val="1"/>
        <charset val="161"/>
      </rPr>
      <t> </t>
    </r>
  </si>
  <si>
    <r>
      <t>D</t>
    </r>
    <r>
      <rPr>
        <vertAlign val="subscript"/>
        <sz val="11"/>
        <color theme="1"/>
        <rFont val="Times New Roman"/>
        <family val="1"/>
        <charset val="161"/>
      </rPr>
      <t>1</t>
    </r>
  </si>
  <si>
    <r>
      <t> D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1</t>
    </r>
    <r>
      <rPr>
        <sz val="11"/>
        <color theme="1"/>
        <rFont val="Times New Roman"/>
        <family val="1"/>
        <charset val="161"/>
      </rPr>
      <t>/E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1</t>
    </r>
    <r>
      <rPr>
        <sz val="11"/>
        <color theme="1"/>
        <rFont val="Times New Roman"/>
        <family val="1"/>
        <charset val="161"/>
      </rPr>
      <t> </t>
    </r>
  </si>
  <si>
    <r>
      <t>E</t>
    </r>
    <r>
      <rPr>
        <vertAlign val="subscript"/>
        <sz val="11"/>
        <color theme="1"/>
        <rFont val="Times New Roman"/>
        <family val="1"/>
        <charset val="161"/>
      </rPr>
      <t>1</t>
    </r>
  </si>
  <si>
    <r>
      <t>F</t>
    </r>
    <r>
      <rPr>
        <vertAlign val="subscript"/>
        <sz val="11"/>
        <color theme="1"/>
        <rFont val="Times New Roman"/>
        <family val="1"/>
        <charset val="161"/>
      </rPr>
      <t>1</t>
    </r>
  </si>
  <si>
    <r>
      <t> F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1</t>
    </r>
    <r>
      <rPr>
        <sz val="11"/>
        <color theme="1"/>
        <rFont val="Times New Roman"/>
        <family val="1"/>
        <charset val="161"/>
      </rPr>
      <t>/G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1</t>
    </r>
    <r>
      <rPr>
        <sz val="11"/>
        <color theme="1"/>
        <rFont val="Times New Roman"/>
        <family val="1"/>
        <charset val="161"/>
      </rPr>
      <t> </t>
    </r>
  </si>
  <si>
    <r>
      <t>G</t>
    </r>
    <r>
      <rPr>
        <vertAlign val="subscript"/>
        <sz val="11"/>
        <color theme="1"/>
        <rFont val="Times New Roman"/>
        <family val="1"/>
        <charset val="161"/>
      </rPr>
      <t>1</t>
    </r>
  </si>
  <si>
    <r>
      <t> G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1</t>
    </r>
    <r>
      <rPr>
        <sz val="11"/>
        <color theme="1"/>
        <rFont val="Times New Roman"/>
        <family val="1"/>
        <charset val="161"/>
      </rPr>
      <t>/A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1</t>
    </r>
    <r>
      <rPr>
        <sz val="11"/>
        <color theme="1"/>
        <rFont val="Times New Roman"/>
        <family val="1"/>
        <charset val="161"/>
      </rPr>
      <t> </t>
    </r>
  </si>
  <si>
    <r>
      <t>A</t>
    </r>
    <r>
      <rPr>
        <vertAlign val="subscript"/>
        <sz val="11"/>
        <color theme="1"/>
        <rFont val="Times New Roman"/>
        <family val="1"/>
        <charset val="161"/>
      </rPr>
      <t>1</t>
    </r>
  </si>
  <si>
    <r>
      <t> A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1</t>
    </r>
    <r>
      <rPr>
        <sz val="11"/>
        <color theme="1"/>
        <rFont val="Times New Roman"/>
        <family val="1"/>
        <charset val="161"/>
      </rPr>
      <t>/B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1</t>
    </r>
    <r>
      <rPr>
        <sz val="11"/>
        <color theme="1"/>
        <rFont val="Times New Roman"/>
        <family val="1"/>
        <charset val="161"/>
      </rPr>
      <t> </t>
    </r>
  </si>
  <si>
    <r>
      <t>B</t>
    </r>
    <r>
      <rPr>
        <vertAlign val="subscript"/>
        <sz val="11"/>
        <color theme="1"/>
        <rFont val="Times New Roman"/>
        <family val="1"/>
        <charset val="161"/>
      </rPr>
      <t>1</t>
    </r>
  </si>
  <si>
    <r>
      <t>C</t>
    </r>
    <r>
      <rPr>
        <vertAlign val="subscript"/>
        <sz val="11"/>
        <color theme="1"/>
        <rFont val="Times New Roman"/>
        <family val="1"/>
        <charset val="161"/>
      </rPr>
      <t>2</t>
    </r>
  </si>
  <si>
    <r>
      <t> C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2</t>
    </r>
    <r>
      <rPr>
        <sz val="11"/>
        <color theme="1"/>
        <rFont val="Times New Roman"/>
        <family val="1"/>
        <charset val="161"/>
      </rPr>
      <t>/D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2</t>
    </r>
    <r>
      <rPr>
        <sz val="11"/>
        <color theme="1"/>
        <rFont val="Times New Roman"/>
        <family val="1"/>
        <charset val="161"/>
      </rPr>
      <t> </t>
    </r>
  </si>
  <si>
    <r>
      <t>D</t>
    </r>
    <r>
      <rPr>
        <vertAlign val="subscript"/>
        <sz val="11"/>
        <color theme="1"/>
        <rFont val="Times New Roman"/>
        <family val="1"/>
        <charset val="161"/>
      </rPr>
      <t>2</t>
    </r>
  </si>
  <si>
    <r>
      <t> D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2</t>
    </r>
    <r>
      <rPr>
        <sz val="11"/>
        <color theme="1"/>
        <rFont val="Times New Roman"/>
        <family val="1"/>
        <charset val="161"/>
      </rPr>
      <t>/E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2</t>
    </r>
    <r>
      <rPr>
        <sz val="11"/>
        <color theme="1"/>
        <rFont val="Times New Roman"/>
        <family val="1"/>
        <charset val="161"/>
      </rPr>
      <t> </t>
    </r>
  </si>
  <si>
    <r>
      <t>E</t>
    </r>
    <r>
      <rPr>
        <vertAlign val="subscript"/>
        <sz val="11"/>
        <color theme="1"/>
        <rFont val="Times New Roman"/>
        <family val="1"/>
        <charset val="161"/>
      </rPr>
      <t>2</t>
    </r>
  </si>
  <si>
    <r>
      <t>F</t>
    </r>
    <r>
      <rPr>
        <vertAlign val="subscript"/>
        <sz val="11"/>
        <color theme="1"/>
        <rFont val="Times New Roman"/>
        <family val="1"/>
        <charset val="161"/>
      </rPr>
      <t>2</t>
    </r>
  </si>
  <si>
    <r>
      <t> F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2</t>
    </r>
    <r>
      <rPr>
        <sz val="11"/>
        <color theme="1"/>
        <rFont val="Times New Roman"/>
        <family val="1"/>
        <charset val="161"/>
      </rPr>
      <t>/G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2</t>
    </r>
    <r>
      <rPr>
        <sz val="11"/>
        <color theme="1"/>
        <rFont val="Times New Roman"/>
        <family val="1"/>
        <charset val="161"/>
      </rPr>
      <t> </t>
    </r>
  </si>
  <si>
    <r>
      <t>G</t>
    </r>
    <r>
      <rPr>
        <vertAlign val="subscript"/>
        <sz val="11"/>
        <color theme="1"/>
        <rFont val="Times New Roman"/>
        <family val="1"/>
        <charset val="161"/>
      </rPr>
      <t>2</t>
    </r>
  </si>
  <si>
    <r>
      <t> G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2</t>
    </r>
    <r>
      <rPr>
        <sz val="11"/>
        <color theme="1"/>
        <rFont val="Times New Roman"/>
        <family val="1"/>
        <charset val="161"/>
      </rPr>
      <t>/A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2</t>
    </r>
    <r>
      <rPr>
        <sz val="11"/>
        <color theme="1"/>
        <rFont val="Times New Roman"/>
        <family val="1"/>
        <charset val="161"/>
      </rPr>
      <t> </t>
    </r>
  </si>
  <si>
    <r>
      <t>A</t>
    </r>
    <r>
      <rPr>
        <vertAlign val="subscript"/>
        <sz val="11"/>
        <color theme="1"/>
        <rFont val="Times New Roman"/>
        <family val="1"/>
        <charset val="161"/>
      </rPr>
      <t>2</t>
    </r>
  </si>
  <si>
    <r>
      <t> A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2</t>
    </r>
    <r>
      <rPr>
        <sz val="11"/>
        <color theme="1"/>
        <rFont val="Times New Roman"/>
        <family val="1"/>
        <charset val="161"/>
      </rPr>
      <t>/B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2</t>
    </r>
    <r>
      <rPr>
        <sz val="11"/>
        <color theme="1"/>
        <rFont val="Times New Roman"/>
        <family val="1"/>
        <charset val="161"/>
      </rPr>
      <t> </t>
    </r>
  </si>
  <si>
    <r>
      <t>B</t>
    </r>
    <r>
      <rPr>
        <vertAlign val="subscript"/>
        <sz val="11"/>
        <color theme="1"/>
        <rFont val="Times New Roman"/>
        <family val="1"/>
        <charset val="161"/>
      </rPr>
      <t>2</t>
    </r>
  </si>
  <si>
    <r>
      <t>C</t>
    </r>
    <r>
      <rPr>
        <vertAlign val="subscript"/>
        <sz val="11"/>
        <color theme="1"/>
        <rFont val="Times New Roman"/>
        <family val="1"/>
        <charset val="161"/>
      </rPr>
      <t>3</t>
    </r>
  </si>
  <si>
    <r>
      <t> C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3</t>
    </r>
    <r>
      <rPr>
        <sz val="11"/>
        <color theme="1"/>
        <rFont val="Times New Roman"/>
        <family val="1"/>
        <charset val="161"/>
      </rPr>
      <t>/D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3</t>
    </r>
    <r>
      <rPr>
        <sz val="11"/>
        <color theme="1"/>
        <rFont val="Times New Roman"/>
        <family val="1"/>
        <charset val="161"/>
      </rPr>
      <t> </t>
    </r>
  </si>
  <si>
    <r>
      <t>D</t>
    </r>
    <r>
      <rPr>
        <vertAlign val="subscript"/>
        <sz val="11"/>
        <color theme="1"/>
        <rFont val="Times New Roman"/>
        <family val="1"/>
        <charset val="161"/>
      </rPr>
      <t>3</t>
    </r>
  </si>
  <si>
    <r>
      <t> D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3</t>
    </r>
    <r>
      <rPr>
        <sz val="11"/>
        <color theme="1"/>
        <rFont val="Times New Roman"/>
        <family val="1"/>
        <charset val="161"/>
      </rPr>
      <t>/E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3</t>
    </r>
    <r>
      <rPr>
        <sz val="11"/>
        <color theme="1"/>
        <rFont val="Times New Roman"/>
        <family val="1"/>
        <charset val="161"/>
      </rPr>
      <t> </t>
    </r>
  </si>
  <si>
    <r>
      <t>E</t>
    </r>
    <r>
      <rPr>
        <vertAlign val="subscript"/>
        <sz val="11"/>
        <color theme="1"/>
        <rFont val="Times New Roman"/>
        <family val="1"/>
        <charset val="161"/>
      </rPr>
      <t>3</t>
    </r>
  </si>
  <si>
    <r>
      <t>F</t>
    </r>
    <r>
      <rPr>
        <vertAlign val="subscript"/>
        <sz val="11"/>
        <color theme="1"/>
        <rFont val="Times New Roman"/>
        <family val="1"/>
        <charset val="161"/>
      </rPr>
      <t>3</t>
    </r>
  </si>
  <si>
    <r>
      <t> F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3</t>
    </r>
    <r>
      <rPr>
        <sz val="11"/>
        <color theme="1"/>
        <rFont val="Times New Roman"/>
        <family val="1"/>
        <charset val="161"/>
      </rPr>
      <t>/G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3</t>
    </r>
    <r>
      <rPr>
        <sz val="11"/>
        <color theme="1"/>
        <rFont val="Times New Roman"/>
        <family val="1"/>
        <charset val="161"/>
      </rPr>
      <t> </t>
    </r>
  </si>
  <si>
    <r>
      <t>G</t>
    </r>
    <r>
      <rPr>
        <vertAlign val="subscript"/>
        <sz val="11"/>
        <color theme="1"/>
        <rFont val="Times New Roman"/>
        <family val="1"/>
        <charset val="161"/>
      </rPr>
      <t>3</t>
    </r>
  </si>
  <si>
    <r>
      <t> G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3</t>
    </r>
    <r>
      <rPr>
        <sz val="11"/>
        <color theme="1"/>
        <rFont val="Times New Roman"/>
        <family val="1"/>
        <charset val="161"/>
      </rPr>
      <t>/A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3</t>
    </r>
    <r>
      <rPr>
        <sz val="11"/>
        <color theme="1"/>
        <rFont val="Times New Roman"/>
        <family val="1"/>
        <charset val="161"/>
      </rPr>
      <t> </t>
    </r>
  </si>
  <si>
    <r>
      <t>A</t>
    </r>
    <r>
      <rPr>
        <vertAlign val="subscript"/>
        <sz val="11"/>
        <color theme="1"/>
        <rFont val="Times New Roman"/>
        <family val="1"/>
        <charset val="161"/>
      </rPr>
      <t>3</t>
    </r>
  </si>
  <si>
    <r>
      <t> A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3</t>
    </r>
    <r>
      <rPr>
        <sz val="11"/>
        <color theme="1"/>
        <rFont val="Times New Roman"/>
        <family val="1"/>
        <charset val="161"/>
      </rPr>
      <t>/B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3</t>
    </r>
    <r>
      <rPr>
        <sz val="11"/>
        <color theme="1"/>
        <rFont val="Times New Roman"/>
        <family val="1"/>
        <charset val="161"/>
      </rPr>
      <t> </t>
    </r>
  </si>
  <si>
    <r>
      <t>B</t>
    </r>
    <r>
      <rPr>
        <vertAlign val="subscript"/>
        <sz val="11"/>
        <color theme="1"/>
        <rFont val="Times New Roman"/>
        <family val="1"/>
        <charset val="161"/>
      </rPr>
      <t>3</t>
    </r>
  </si>
  <si>
    <r>
      <t>C</t>
    </r>
    <r>
      <rPr>
        <vertAlign val="subscript"/>
        <sz val="11"/>
        <color theme="1"/>
        <rFont val="Times New Roman"/>
        <family val="1"/>
        <charset val="161"/>
      </rPr>
      <t>4</t>
    </r>
  </si>
  <si>
    <r>
      <t> C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4</t>
    </r>
    <r>
      <rPr>
        <sz val="11"/>
        <color theme="1"/>
        <rFont val="Times New Roman"/>
        <family val="1"/>
        <charset val="161"/>
      </rPr>
      <t>/D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4</t>
    </r>
    <r>
      <rPr>
        <sz val="11"/>
        <color theme="1"/>
        <rFont val="Times New Roman"/>
        <family val="1"/>
        <charset val="161"/>
      </rPr>
      <t> </t>
    </r>
  </si>
  <si>
    <r>
      <t>D</t>
    </r>
    <r>
      <rPr>
        <vertAlign val="subscript"/>
        <sz val="11"/>
        <color theme="1"/>
        <rFont val="Times New Roman"/>
        <family val="1"/>
        <charset val="161"/>
      </rPr>
      <t>4</t>
    </r>
  </si>
  <si>
    <r>
      <t> D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4</t>
    </r>
    <r>
      <rPr>
        <sz val="11"/>
        <color theme="1"/>
        <rFont val="Times New Roman"/>
        <family val="1"/>
        <charset val="161"/>
      </rPr>
      <t>/E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4</t>
    </r>
    <r>
      <rPr>
        <sz val="11"/>
        <color theme="1"/>
        <rFont val="Times New Roman"/>
        <family val="1"/>
        <charset val="161"/>
      </rPr>
      <t> </t>
    </r>
  </si>
  <si>
    <r>
      <t>E</t>
    </r>
    <r>
      <rPr>
        <vertAlign val="subscript"/>
        <sz val="11"/>
        <color theme="1"/>
        <rFont val="Times New Roman"/>
        <family val="1"/>
        <charset val="161"/>
      </rPr>
      <t>4</t>
    </r>
  </si>
  <si>
    <r>
      <t>F</t>
    </r>
    <r>
      <rPr>
        <vertAlign val="subscript"/>
        <sz val="11"/>
        <color theme="1"/>
        <rFont val="Times New Roman"/>
        <family val="1"/>
        <charset val="161"/>
      </rPr>
      <t>4</t>
    </r>
  </si>
  <si>
    <r>
      <t> F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4</t>
    </r>
    <r>
      <rPr>
        <sz val="11"/>
        <color theme="1"/>
        <rFont val="Times New Roman"/>
        <family val="1"/>
        <charset val="161"/>
      </rPr>
      <t>/G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4</t>
    </r>
    <r>
      <rPr>
        <sz val="11"/>
        <color theme="1"/>
        <rFont val="Times New Roman"/>
        <family val="1"/>
        <charset val="161"/>
      </rPr>
      <t> </t>
    </r>
  </si>
  <si>
    <r>
      <t>G</t>
    </r>
    <r>
      <rPr>
        <vertAlign val="subscript"/>
        <sz val="11"/>
        <color theme="1"/>
        <rFont val="Times New Roman"/>
        <family val="1"/>
        <charset val="161"/>
      </rPr>
      <t>4</t>
    </r>
  </si>
  <si>
    <r>
      <t> G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4</t>
    </r>
    <r>
      <rPr>
        <sz val="11"/>
        <color theme="1"/>
        <rFont val="Times New Roman"/>
        <family val="1"/>
        <charset val="161"/>
      </rPr>
      <t>/A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4</t>
    </r>
    <r>
      <rPr>
        <sz val="11"/>
        <color theme="1"/>
        <rFont val="Times New Roman"/>
        <family val="1"/>
        <charset val="161"/>
      </rPr>
      <t> </t>
    </r>
  </si>
  <si>
    <r>
      <t>A</t>
    </r>
    <r>
      <rPr>
        <vertAlign val="subscript"/>
        <sz val="11"/>
        <color theme="1"/>
        <rFont val="Times New Roman"/>
        <family val="1"/>
        <charset val="161"/>
      </rPr>
      <t>4</t>
    </r>
  </si>
  <si>
    <r>
      <t> A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4</t>
    </r>
    <r>
      <rPr>
        <sz val="11"/>
        <color theme="1"/>
        <rFont val="Times New Roman"/>
        <family val="1"/>
        <charset val="161"/>
      </rPr>
      <t>/B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4</t>
    </r>
    <r>
      <rPr>
        <sz val="11"/>
        <color theme="1"/>
        <rFont val="Times New Roman"/>
        <family val="1"/>
        <charset val="161"/>
      </rPr>
      <t> </t>
    </r>
  </si>
  <si>
    <r>
      <t>B</t>
    </r>
    <r>
      <rPr>
        <vertAlign val="subscript"/>
        <sz val="11"/>
        <color theme="1"/>
        <rFont val="Times New Roman"/>
        <family val="1"/>
        <charset val="161"/>
      </rPr>
      <t>4</t>
    </r>
  </si>
  <si>
    <r>
      <t>C</t>
    </r>
    <r>
      <rPr>
        <vertAlign val="subscript"/>
        <sz val="11"/>
        <color theme="1"/>
        <rFont val="Times New Roman"/>
        <family val="1"/>
        <charset val="161"/>
      </rPr>
      <t>5</t>
    </r>
  </si>
  <si>
    <r>
      <t> C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5</t>
    </r>
    <r>
      <rPr>
        <sz val="11"/>
        <color theme="1"/>
        <rFont val="Times New Roman"/>
        <family val="1"/>
        <charset val="161"/>
      </rPr>
      <t>/D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5</t>
    </r>
    <r>
      <rPr>
        <sz val="11"/>
        <color theme="1"/>
        <rFont val="Times New Roman"/>
        <family val="1"/>
        <charset val="161"/>
      </rPr>
      <t> </t>
    </r>
  </si>
  <si>
    <r>
      <t>D</t>
    </r>
    <r>
      <rPr>
        <vertAlign val="subscript"/>
        <sz val="11"/>
        <color theme="1"/>
        <rFont val="Times New Roman"/>
        <family val="1"/>
        <charset val="161"/>
      </rPr>
      <t>5</t>
    </r>
  </si>
  <si>
    <r>
      <t> D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5</t>
    </r>
    <r>
      <rPr>
        <sz val="11"/>
        <color theme="1"/>
        <rFont val="Times New Roman"/>
        <family val="1"/>
        <charset val="161"/>
      </rPr>
      <t>/E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5</t>
    </r>
    <r>
      <rPr>
        <sz val="11"/>
        <color theme="1"/>
        <rFont val="Times New Roman"/>
        <family val="1"/>
        <charset val="161"/>
      </rPr>
      <t> </t>
    </r>
  </si>
  <si>
    <r>
      <t>E</t>
    </r>
    <r>
      <rPr>
        <vertAlign val="subscript"/>
        <sz val="11"/>
        <color theme="1"/>
        <rFont val="Times New Roman"/>
        <family val="1"/>
        <charset val="161"/>
      </rPr>
      <t>5</t>
    </r>
  </si>
  <si>
    <r>
      <t>F</t>
    </r>
    <r>
      <rPr>
        <vertAlign val="subscript"/>
        <sz val="11"/>
        <color theme="1"/>
        <rFont val="Times New Roman"/>
        <family val="1"/>
        <charset val="161"/>
      </rPr>
      <t>5</t>
    </r>
  </si>
  <si>
    <r>
      <t> F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5</t>
    </r>
    <r>
      <rPr>
        <sz val="11"/>
        <color theme="1"/>
        <rFont val="Times New Roman"/>
        <family val="1"/>
        <charset val="161"/>
      </rPr>
      <t>/G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5</t>
    </r>
    <r>
      <rPr>
        <sz val="11"/>
        <color theme="1"/>
        <rFont val="Times New Roman"/>
        <family val="1"/>
        <charset val="161"/>
      </rPr>
      <t> </t>
    </r>
  </si>
  <si>
    <r>
      <t>G</t>
    </r>
    <r>
      <rPr>
        <vertAlign val="subscript"/>
        <sz val="11"/>
        <color theme="1"/>
        <rFont val="Times New Roman"/>
        <family val="1"/>
        <charset val="161"/>
      </rPr>
      <t>5</t>
    </r>
  </si>
  <si>
    <r>
      <t> G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5</t>
    </r>
    <r>
      <rPr>
        <sz val="11"/>
        <color theme="1"/>
        <rFont val="Times New Roman"/>
        <family val="1"/>
        <charset val="161"/>
      </rPr>
      <t>/A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5</t>
    </r>
    <r>
      <rPr>
        <sz val="11"/>
        <color theme="1"/>
        <rFont val="Times New Roman"/>
        <family val="1"/>
        <charset val="161"/>
      </rPr>
      <t> </t>
    </r>
  </si>
  <si>
    <r>
      <t>A</t>
    </r>
    <r>
      <rPr>
        <vertAlign val="subscript"/>
        <sz val="11"/>
        <color theme="1"/>
        <rFont val="Times New Roman"/>
        <family val="1"/>
        <charset val="161"/>
      </rPr>
      <t>5</t>
    </r>
  </si>
  <si>
    <r>
      <t> A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5</t>
    </r>
    <r>
      <rPr>
        <sz val="11"/>
        <color theme="1"/>
        <rFont val="Times New Roman"/>
        <family val="1"/>
        <charset val="161"/>
      </rPr>
      <t>/B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5</t>
    </r>
    <r>
      <rPr>
        <sz val="11"/>
        <color theme="1"/>
        <rFont val="Times New Roman"/>
        <family val="1"/>
        <charset val="161"/>
      </rPr>
      <t> </t>
    </r>
  </si>
  <si>
    <r>
      <t>B</t>
    </r>
    <r>
      <rPr>
        <vertAlign val="subscript"/>
        <sz val="11"/>
        <color theme="1"/>
        <rFont val="Times New Roman"/>
        <family val="1"/>
        <charset val="161"/>
      </rPr>
      <t>5</t>
    </r>
  </si>
  <si>
    <r>
      <t>C</t>
    </r>
    <r>
      <rPr>
        <vertAlign val="subscript"/>
        <sz val="11"/>
        <color theme="1"/>
        <rFont val="Times New Roman"/>
        <family val="1"/>
        <charset val="161"/>
      </rPr>
      <t>6</t>
    </r>
  </si>
  <si>
    <r>
      <t> C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6</t>
    </r>
    <r>
      <rPr>
        <sz val="11"/>
        <color theme="1"/>
        <rFont val="Times New Roman"/>
        <family val="1"/>
        <charset val="161"/>
      </rPr>
      <t>/D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6</t>
    </r>
    <r>
      <rPr>
        <sz val="11"/>
        <color theme="1"/>
        <rFont val="Times New Roman"/>
        <family val="1"/>
        <charset val="161"/>
      </rPr>
      <t> </t>
    </r>
  </si>
  <si>
    <r>
      <t>D</t>
    </r>
    <r>
      <rPr>
        <vertAlign val="subscript"/>
        <sz val="11"/>
        <color theme="1"/>
        <rFont val="Times New Roman"/>
        <family val="1"/>
        <charset val="161"/>
      </rPr>
      <t>6</t>
    </r>
  </si>
  <si>
    <r>
      <t> D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6</t>
    </r>
    <r>
      <rPr>
        <sz val="11"/>
        <color theme="1"/>
        <rFont val="Times New Roman"/>
        <family val="1"/>
        <charset val="161"/>
      </rPr>
      <t>/E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6</t>
    </r>
    <r>
      <rPr>
        <sz val="11"/>
        <color theme="1"/>
        <rFont val="Times New Roman"/>
        <family val="1"/>
        <charset val="161"/>
      </rPr>
      <t> </t>
    </r>
  </si>
  <si>
    <r>
      <t>E</t>
    </r>
    <r>
      <rPr>
        <vertAlign val="subscript"/>
        <sz val="11"/>
        <color theme="1"/>
        <rFont val="Times New Roman"/>
        <family val="1"/>
        <charset val="161"/>
      </rPr>
      <t>6</t>
    </r>
  </si>
  <si>
    <r>
      <t>F</t>
    </r>
    <r>
      <rPr>
        <vertAlign val="subscript"/>
        <sz val="11"/>
        <color theme="1"/>
        <rFont val="Times New Roman"/>
        <family val="1"/>
        <charset val="161"/>
      </rPr>
      <t>6</t>
    </r>
  </si>
  <si>
    <r>
      <t> F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6</t>
    </r>
    <r>
      <rPr>
        <sz val="11"/>
        <color theme="1"/>
        <rFont val="Times New Roman"/>
        <family val="1"/>
        <charset val="161"/>
      </rPr>
      <t>/G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6</t>
    </r>
    <r>
      <rPr>
        <sz val="11"/>
        <color theme="1"/>
        <rFont val="Times New Roman"/>
        <family val="1"/>
        <charset val="161"/>
      </rPr>
      <t> </t>
    </r>
  </si>
  <si>
    <r>
      <t>G</t>
    </r>
    <r>
      <rPr>
        <vertAlign val="subscript"/>
        <sz val="11"/>
        <color theme="1"/>
        <rFont val="Times New Roman"/>
        <family val="1"/>
        <charset val="161"/>
      </rPr>
      <t>6</t>
    </r>
  </si>
  <si>
    <r>
      <t> G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6</t>
    </r>
    <r>
      <rPr>
        <sz val="11"/>
        <color theme="1"/>
        <rFont val="Times New Roman"/>
        <family val="1"/>
        <charset val="161"/>
      </rPr>
      <t>/A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6</t>
    </r>
    <r>
      <rPr>
        <sz val="11"/>
        <color theme="1"/>
        <rFont val="Times New Roman"/>
        <family val="1"/>
        <charset val="161"/>
      </rPr>
      <t> </t>
    </r>
  </si>
  <si>
    <r>
      <t>A</t>
    </r>
    <r>
      <rPr>
        <vertAlign val="subscript"/>
        <sz val="11"/>
        <color theme="1"/>
        <rFont val="Times New Roman"/>
        <family val="1"/>
        <charset val="161"/>
      </rPr>
      <t>6</t>
    </r>
  </si>
  <si>
    <r>
      <t> A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6</t>
    </r>
    <r>
      <rPr>
        <sz val="11"/>
        <color theme="1"/>
        <rFont val="Times New Roman"/>
        <family val="1"/>
        <charset val="161"/>
      </rPr>
      <t>/B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6</t>
    </r>
    <r>
      <rPr>
        <sz val="11"/>
        <color theme="1"/>
        <rFont val="Times New Roman"/>
        <family val="1"/>
        <charset val="161"/>
      </rPr>
      <t> </t>
    </r>
  </si>
  <si>
    <r>
      <t>B</t>
    </r>
    <r>
      <rPr>
        <vertAlign val="subscript"/>
        <sz val="11"/>
        <color theme="1"/>
        <rFont val="Times New Roman"/>
        <family val="1"/>
        <charset val="161"/>
      </rPr>
      <t>6</t>
    </r>
  </si>
  <si>
    <r>
      <t>C</t>
    </r>
    <r>
      <rPr>
        <vertAlign val="subscript"/>
        <sz val="11"/>
        <color theme="1"/>
        <rFont val="Times New Roman"/>
        <family val="1"/>
        <charset val="161"/>
      </rPr>
      <t>7</t>
    </r>
  </si>
  <si>
    <r>
      <t> C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7</t>
    </r>
    <r>
      <rPr>
        <sz val="11"/>
        <color theme="1"/>
        <rFont val="Times New Roman"/>
        <family val="1"/>
        <charset val="161"/>
      </rPr>
      <t>/D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7</t>
    </r>
    <r>
      <rPr>
        <sz val="11"/>
        <color theme="1"/>
        <rFont val="Times New Roman"/>
        <family val="1"/>
        <charset val="161"/>
      </rPr>
      <t> </t>
    </r>
  </si>
  <si>
    <r>
      <t>D</t>
    </r>
    <r>
      <rPr>
        <vertAlign val="subscript"/>
        <sz val="11"/>
        <color theme="1"/>
        <rFont val="Times New Roman"/>
        <family val="1"/>
        <charset val="161"/>
      </rPr>
      <t>7</t>
    </r>
  </si>
  <si>
    <r>
      <t> D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7</t>
    </r>
    <r>
      <rPr>
        <sz val="11"/>
        <color theme="1"/>
        <rFont val="Times New Roman"/>
        <family val="1"/>
        <charset val="161"/>
      </rPr>
      <t>/E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7</t>
    </r>
    <r>
      <rPr>
        <sz val="11"/>
        <color theme="1"/>
        <rFont val="Times New Roman"/>
        <family val="1"/>
        <charset val="161"/>
      </rPr>
      <t> </t>
    </r>
  </si>
  <si>
    <r>
      <t>E</t>
    </r>
    <r>
      <rPr>
        <vertAlign val="subscript"/>
        <sz val="11"/>
        <color theme="1"/>
        <rFont val="Times New Roman"/>
        <family val="1"/>
        <charset val="161"/>
      </rPr>
      <t>7</t>
    </r>
  </si>
  <si>
    <r>
      <t>F</t>
    </r>
    <r>
      <rPr>
        <vertAlign val="subscript"/>
        <sz val="11"/>
        <color theme="1"/>
        <rFont val="Times New Roman"/>
        <family val="1"/>
        <charset val="161"/>
      </rPr>
      <t>7</t>
    </r>
  </si>
  <si>
    <r>
      <t> F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7</t>
    </r>
    <r>
      <rPr>
        <sz val="11"/>
        <color theme="1"/>
        <rFont val="Times New Roman"/>
        <family val="1"/>
        <charset val="161"/>
      </rPr>
      <t>/G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7</t>
    </r>
    <r>
      <rPr>
        <sz val="11"/>
        <color theme="1"/>
        <rFont val="Times New Roman"/>
        <family val="1"/>
        <charset val="161"/>
      </rPr>
      <t> </t>
    </r>
  </si>
  <si>
    <r>
      <t>G</t>
    </r>
    <r>
      <rPr>
        <vertAlign val="subscript"/>
        <sz val="11"/>
        <color theme="1"/>
        <rFont val="Times New Roman"/>
        <family val="1"/>
        <charset val="161"/>
      </rPr>
      <t>7</t>
    </r>
  </si>
  <si>
    <r>
      <t> G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7</t>
    </r>
    <r>
      <rPr>
        <sz val="11"/>
        <color theme="1"/>
        <rFont val="Times New Roman"/>
        <family val="1"/>
        <charset val="161"/>
      </rPr>
      <t>/A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7</t>
    </r>
    <r>
      <rPr>
        <sz val="11"/>
        <color theme="1"/>
        <rFont val="Times New Roman"/>
        <family val="1"/>
        <charset val="161"/>
      </rPr>
      <t> </t>
    </r>
  </si>
  <si>
    <r>
      <t>A</t>
    </r>
    <r>
      <rPr>
        <vertAlign val="subscript"/>
        <sz val="11"/>
        <color theme="1"/>
        <rFont val="Times New Roman"/>
        <family val="1"/>
        <charset val="161"/>
      </rPr>
      <t>7</t>
    </r>
  </si>
  <si>
    <r>
      <t> A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7</t>
    </r>
    <r>
      <rPr>
        <sz val="11"/>
        <color theme="1"/>
        <rFont val="Times New Roman"/>
        <family val="1"/>
        <charset val="161"/>
      </rPr>
      <t>/B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7</t>
    </r>
    <r>
      <rPr>
        <sz val="11"/>
        <color theme="1"/>
        <rFont val="Times New Roman"/>
        <family val="1"/>
        <charset val="161"/>
      </rPr>
      <t> </t>
    </r>
  </si>
  <si>
    <r>
      <t>B</t>
    </r>
    <r>
      <rPr>
        <vertAlign val="subscript"/>
        <sz val="11"/>
        <color theme="1"/>
        <rFont val="Times New Roman"/>
        <family val="1"/>
        <charset val="161"/>
      </rPr>
      <t>7</t>
    </r>
  </si>
  <si>
    <r>
      <t>C</t>
    </r>
    <r>
      <rPr>
        <vertAlign val="subscript"/>
        <sz val="11"/>
        <color theme="1"/>
        <rFont val="Times New Roman"/>
        <family val="1"/>
        <charset val="161"/>
      </rPr>
      <t>8</t>
    </r>
  </si>
  <si>
    <r>
      <t> C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8</t>
    </r>
    <r>
      <rPr>
        <sz val="11"/>
        <color theme="1"/>
        <rFont val="Times New Roman"/>
        <family val="1"/>
        <charset val="161"/>
      </rPr>
      <t>/D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8</t>
    </r>
    <r>
      <rPr>
        <sz val="11"/>
        <color theme="1"/>
        <rFont val="Times New Roman"/>
        <family val="1"/>
        <charset val="161"/>
      </rPr>
      <t> </t>
    </r>
  </si>
  <si>
    <r>
      <t>D</t>
    </r>
    <r>
      <rPr>
        <vertAlign val="subscript"/>
        <sz val="11"/>
        <color theme="1"/>
        <rFont val="Times New Roman"/>
        <family val="1"/>
        <charset val="161"/>
      </rPr>
      <t>8</t>
    </r>
  </si>
  <si>
    <r>
      <t> D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8</t>
    </r>
    <r>
      <rPr>
        <sz val="11"/>
        <color theme="1"/>
        <rFont val="Times New Roman"/>
        <family val="1"/>
        <charset val="161"/>
      </rPr>
      <t>/E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8</t>
    </r>
    <r>
      <rPr>
        <sz val="11"/>
        <color theme="1"/>
        <rFont val="Times New Roman"/>
        <family val="1"/>
        <charset val="161"/>
      </rPr>
      <t> </t>
    </r>
  </si>
  <si>
    <r>
      <t>E</t>
    </r>
    <r>
      <rPr>
        <vertAlign val="subscript"/>
        <sz val="11"/>
        <color theme="1"/>
        <rFont val="Times New Roman"/>
        <family val="1"/>
        <charset val="161"/>
      </rPr>
      <t>8</t>
    </r>
  </si>
  <si>
    <r>
      <t>F</t>
    </r>
    <r>
      <rPr>
        <vertAlign val="subscript"/>
        <sz val="11"/>
        <color theme="1"/>
        <rFont val="Times New Roman"/>
        <family val="1"/>
        <charset val="161"/>
      </rPr>
      <t>8</t>
    </r>
  </si>
  <si>
    <r>
      <t> F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8</t>
    </r>
    <r>
      <rPr>
        <sz val="11"/>
        <color theme="1"/>
        <rFont val="Times New Roman"/>
        <family val="1"/>
        <charset val="161"/>
      </rPr>
      <t>/G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8</t>
    </r>
    <r>
      <rPr>
        <sz val="11"/>
        <color theme="1"/>
        <rFont val="Times New Roman"/>
        <family val="1"/>
        <charset val="161"/>
      </rPr>
      <t> </t>
    </r>
  </si>
  <si>
    <r>
      <t>G</t>
    </r>
    <r>
      <rPr>
        <vertAlign val="subscript"/>
        <sz val="11"/>
        <color theme="1"/>
        <rFont val="Times New Roman"/>
        <family val="1"/>
        <charset val="161"/>
      </rPr>
      <t>8</t>
    </r>
  </si>
  <si>
    <r>
      <t> G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8</t>
    </r>
    <r>
      <rPr>
        <sz val="11"/>
        <color theme="1"/>
        <rFont val="Times New Roman"/>
        <family val="1"/>
        <charset val="161"/>
      </rPr>
      <t>/A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8</t>
    </r>
    <r>
      <rPr>
        <sz val="11"/>
        <color theme="1"/>
        <rFont val="Times New Roman"/>
        <family val="1"/>
        <charset val="161"/>
      </rPr>
      <t> </t>
    </r>
  </si>
  <si>
    <r>
      <t>A</t>
    </r>
    <r>
      <rPr>
        <vertAlign val="subscript"/>
        <sz val="11"/>
        <color theme="1"/>
        <rFont val="Times New Roman"/>
        <family val="1"/>
        <charset val="161"/>
      </rPr>
      <t>8</t>
    </r>
  </si>
  <si>
    <r>
      <t> A</t>
    </r>
    <r>
      <rPr>
        <vertAlign val="superscript"/>
        <sz val="11"/>
        <color theme="1"/>
        <rFont val="Times New Roman"/>
        <family val="1"/>
        <charset val="161"/>
      </rPr>
      <t>#</t>
    </r>
    <r>
      <rPr>
        <vertAlign val="subscript"/>
        <sz val="11"/>
        <color theme="1"/>
        <rFont val="Times New Roman"/>
        <family val="1"/>
        <charset val="161"/>
      </rPr>
      <t>8</t>
    </r>
    <r>
      <rPr>
        <sz val="11"/>
        <color theme="1"/>
        <rFont val="Times New Roman"/>
        <family val="1"/>
        <charset val="161"/>
      </rPr>
      <t>/B</t>
    </r>
    <r>
      <rPr>
        <vertAlign val="superscript"/>
        <sz val="11"/>
        <color theme="1"/>
        <rFont val="Times New Roman"/>
        <family val="1"/>
        <charset val="161"/>
      </rPr>
      <t>b</t>
    </r>
    <r>
      <rPr>
        <vertAlign val="subscript"/>
        <sz val="11"/>
        <color theme="1"/>
        <rFont val="Times New Roman"/>
        <family val="1"/>
        <charset val="161"/>
      </rPr>
      <t>8</t>
    </r>
    <r>
      <rPr>
        <sz val="11"/>
        <color theme="1"/>
        <rFont val="Times New Roman"/>
        <family val="1"/>
        <charset val="161"/>
      </rPr>
      <t> </t>
    </r>
  </si>
  <si>
    <r>
      <t>B</t>
    </r>
    <r>
      <rPr>
        <vertAlign val="subscript"/>
        <sz val="11"/>
        <color theme="1"/>
        <rFont val="Times New Roman"/>
        <family val="1"/>
        <charset val="161"/>
      </rPr>
      <t>8</t>
    </r>
  </si>
  <si>
    <t>kg/cm3</t>
  </si>
  <si>
    <t>Ultimate Tensile Strength, mpa</t>
  </si>
  <si>
    <t>Ultimate strength ,                    N/m2</t>
  </si>
  <si>
    <t>Ultimate strength ,                      psi (pounds/square inch)</t>
  </si>
  <si>
    <t>Density,                                    gr/cm3</t>
  </si>
  <si>
    <t>density                            kg/m3</t>
  </si>
  <si>
    <t>N/mm2</t>
  </si>
  <si>
    <t>Ultimate strength                       mpa (N/mm2)</t>
  </si>
  <si>
    <t>psi(pounds per square inch</t>
  </si>
  <si>
    <t>Ultimate strength ,                    KN/mm2</t>
  </si>
  <si>
    <t>kn/mm2</t>
  </si>
  <si>
    <t>https://books.google.gr/books?id=4QTfTINjQtUC&amp;pg=PA201&amp;lpg=PA201&amp;dq=strings+for+instruments+ultimate+strength&amp;source=bl&amp;ots=X_vbrY6d7p&amp;sig=FGoQSdcLUkH7Qd1McXCgcP46mYc&amp;hl=el&amp;sa=X&amp;ved=0CC0Q6AEwAmoVChMI5rOm8JG3xwIVSAQaCh3PIAdd#v=onepage&amp;q=strings%20for%20instruments%20ultimate%20strength&amp;f=false</t>
  </si>
  <si>
    <t>selida 200</t>
  </si>
  <si>
    <t>ultimate strength of strings</t>
  </si>
  <si>
    <t>2.3-2.5</t>
  </si>
  <si>
    <t>2.1-2.2</t>
  </si>
  <si>
    <t>steel</t>
  </si>
  <si>
    <t>wire rope</t>
  </si>
  <si>
    <t>1.8-2.0</t>
  </si>
  <si>
    <t>or</t>
  </si>
  <si>
    <t>2300-2500</t>
  </si>
  <si>
    <t>2100-2200</t>
  </si>
  <si>
    <t>1800-2000</t>
  </si>
  <si>
    <t>1 pa = 0.001 kn/mm2</t>
  </si>
  <si>
    <t xml:space="preserve">ta parapano simfonoun me </t>
  </si>
  <si>
    <t>manual of guitar technology</t>
  </si>
  <si>
    <t>http://liutaiomottola.com/formulae/tension.htm</t>
  </si>
  <si>
    <t>liutaio mottola</t>
  </si>
  <si>
    <t>min</t>
  </si>
  <si>
    <t>mid</t>
  </si>
  <si>
    <t>max</t>
  </si>
  <si>
    <t>https://books.google.gr/books?id=D_15UtgRVJsC&amp;pg=PA509&amp;lpg=PA509&amp;dq=strings+for+instruments+ultimate+strength&amp;source=bl&amp;ots=7UacIujwCf&amp;sig=fI6CE4UOh3-UGaUUqci6exVz0Hg&amp;hl=el&amp;sa=X&amp;ved=0CCYQ6AEwAWoVChMI5rOm8JG3xwIVSAQaCh3PIAdd#v=onepage&amp;q=strings%20for%20instruments%20ultimate%20strength&amp;f=false</t>
  </si>
  <si>
    <t>musical instruments, history technology and performance of instruments of western music</t>
  </si>
  <si>
    <t>sel</t>
  </si>
  <si>
    <t>steel wire</t>
  </si>
  <si>
    <t>from experiments</t>
  </si>
  <si>
    <t>max=70% of ult tension strength</t>
  </si>
  <si>
    <t>high grade</t>
  </si>
  <si>
    <t>second class</t>
  </si>
  <si>
    <t>most suitable tension for sound</t>
  </si>
  <si>
    <t>px brass, aloum brone, nickel brnze pou exoun pio xamili ultimate tension strength</t>
  </si>
  <si>
    <t>peripou</t>
  </si>
  <si>
    <t>n/mm2</t>
  </si>
  <si>
    <t>=</t>
  </si>
  <si>
    <t>%</t>
  </si>
  <si>
    <t>% OF ULTIMATE TENSILE STRENGTH (Tension/S   *    100)</t>
  </si>
  <si>
    <t>% OF ULTIMATE TENSILE STRENGTH                (Tension/S   *    100)</t>
  </si>
  <si>
    <t>me prostheta opos</t>
  </si>
  <si>
    <t>alouminioum bronze</t>
  </si>
  <si>
    <t>nickel bronze</t>
  </si>
  <si>
    <t>erotiseis</t>
  </si>
  <si>
    <t>ultimate tensile strenth ton ilikon</t>
  </si>
  <si>
    <t>density ton ilikon</t>
  </si>
  <si>
    <t>silver kai bronze</t>
  </si>
  <si>
    <t>diaforetika ilika se re kantinia 3 , la 2 kai re mbourgana 1 ????</t>
  </si>
  <si>
    <t>ego vazo demsity peripou 8000 kg/m3  kai UTS 2150 mpa</t>
  </si>
  <si>
    <t>giati sti re ok alla sti la vgainei mikro % tis tasis se sxesi me to megisti 30% peripou prepei 50-60%???? Kai sto re mbourgana 15%???</t>
  </si>
  <si>
    <t>prvlima an exo mones xordes??ekentri fortisi kai kavalaris?</t>
  </si>
  <si>
    <t>ΚΛΙΜΑΚΑ ΟΡΓΑΝΟΥ</t>
  </si>
  <si>
    <t>ΔΙΑΜΕΤΡΟΣ ΧΟΡΔΗΣ</t>
  </si>
  <si>
    <t>ΣΥΧΝΟΤΗΤΑ</t>
  </si>
  <si>
    <t>ΠΥΚΝΟΤΗΤΑ ΥΛΙΚΟΥ ΧΟΡΔΗΣ</t>
  </si>
  <si>
    <t>Κιλά/κυβ μέτρο (kg/m^3)</t>
  </si>
  <si>
    <t>ΜΕΓΙΣΤΗ ΑΝΤΟΧΗ ΣΕ ΕΦΕΛΚΥΣΜΟ ΥΛΙΚΟΥ ΧΟΡΔΗΣ</t>
  </si>
  <si>
    <t>ΜΕΓΚΑΠΑΣΚΑΛ   (Mpa)</t>
  </si>
  <si>
    <t>Μέτρα                                (m)</t>
  </si>
  <si>
    <t>Ιντσες                             (inch)</t>
  </si>
  <si>
    <t>Χερτζ                                   (hz)</t>
  </si>
  <si>
    <t>ΧΟΡΔΗ ΚΑΙ ΥΛΙΚΟ ΧΟΡΔΗΣ</t>
  </si>
  <si>
    <t>ΚΙΛΑ                               (Kg)</t>
  </si>
  <si>
    <t>ΚΙΛΑ                                                             (Kg)</t>
  </si>
  <si>
    <t>SCALE(L)</t>
  </si>
  <si>
    <t>FREQUENCY(F)</t>
  </si>
  <si>
    <t>GAUGE(D)</t>
  </si>
  <si>
    <t>DENSITY OF STRING (ρ)</t>
  </si>
  <si>
    <t>ULTIMATE TENSILE STRENGTH (UTS)</t>
  </si>
  <si>
    <t>TENSION (T)</t>
  </si>
  <si>
    <t>STRING BREAKING FORCE (S)</t>
  </si>
  <si>
    <t>ΔΥΝΑΜΗ ΕΦΕΛΚΥΣΜΟΥ  ΧΟΡΔΗΣ</t>
  </si>
  <si>
    <t>ΔΥΝΑΜΗ ΧΟΡΔΗΣ ΩΣ ΠΟΣΟΣΤΟ ΤΗΣ ΜΕΓΙΣΤΗΣ ΔΥΝΑΜΗΣ ΑΝΤΟΧΗΣ</t>
  </si>
  <si>
    <t>TENSION VALUE AS A PERCENTAGE OF UTS  (ΠΟ)</t>
  </si>
  <si>
    <t>ΜΕΓΙΣΤΗ ΔΥΝΑΜΗ ΑΝΤΟΧΗΣ ΣΕ ΕΦΕΛΚΥΣΜΟ ΤΗΣ  ΧΟΡΔΗΣ   (ΟΡΙΟ ΑΣΤΟΧΙΑΣ)</t>
  </si>
  <si>
    <t>ΡΕ ΚΑΝΤΙΝΙ ΜΠΟΥΖΟΥΚΙΟΥ</t>
  </si>
  <si>
    <t>ΛΑ ΜΠΟΥΖΟΥΚΙΟΥ</t>
  </si>
  <si>
    <t>ΡΕ ΜΠΟΥΡΓΚΑΝΑ ΜΠΟΥΖΟΥΚΙΟΥ</t>
  </si>
  <si>
    <t>ΓΙΑ ΠΡΟΤΕΙΝΟΜΕΝΕΣ ΤΙΜΕΣ, ΔΕΣ  ΚΑΡΤΕΛΛΑ ''ΣΥΧΝΟΤΗΤΣ ΚΑΙ ΟΚΤΑΒΕΣ</t>
  </si>
  <si>
    <t>ΟΡΓΑΝΟ</t>
  </si>
  <si>
    <t>ΑΝΑΓΝΩΣΗ ΑΠΟΤΕΛΕΣΜΑΤΩΝ (ΠΡΑΣΙΝΟ ΧΡΩΜΑ)</t>
  </si>
  <si>
    <t>ΕΙΣΑΓΩΓΗ ΔΕΔΟΜΕΝΩΝ (ΜΟΝΟ ΣΤΟ ΓΑΛΑΖΙΟ ΧΡΩΜΑ)</t>
  </si>
  <si>
    <t>ΠΡΕΠΕΙ ΝΑ ΕΊΝΑΙ ΠΕΡΙΠΟΥ ΜΕΤΑΞΥ 40-60%, ΑΝΑΛΟΓΩΣ ΤΟ ΕΙΔΟΣ ΧΟΡΔΗΣ</t>
  </si>
  <si>
    <t>ΔΙΑΜΕΤΡΟΣ ΧOΡΔΗΣ (GAUGE),  INCH</t>
  </si>
  <si>
    <t>ΡΕ ΚΑΝΤΙΝΙ</t>
  </si>
  <si>
    <t>ΛΑ</t>
  </si>
  <si>
    <t>ΡΕ ΜΠΟΥΡΓΚΑΝΑ</t>
  </si>
  <si>
    <t>ρε καντινι</t>
  </si>
  <si>
    <t>λα</t>
  </si>
  <si>
    <t>ρε μπουργανα</t>
  </si>
  <si>
    <t>ΣΥΝΟΛΟ</t>
  </si>
  <si>
    <t>KG</t>
  </si>
  <si>
    <t>ΡΕ ΚΑΝΤΙΝΙ (2)</t>
  </si>
  <si>
    <t>ΛΑ (2)</t>
  </si>
  <si>
    <t>ΡΕ ΜΠΟΥΡΓΚΑΝΑ + KANTINI</t>
  </si>
  <si>
    <t>Α</t>
  </si>
  <si>
    <t>Β</t>
  </si>
  <si>
    <t>ΣΥΝΟΛΟ ΔΥΝΑΜΗΣ ΤΡΙΧΟΡΔΟ (ΑΠΌ  ΓΡΑΜΜΗ 2+4+6)</t>
  </si>
  <si>
    <t>ΣΥΝΟΛΟ ΔΥΝΑΜΗΣ ΕΞΑΧΟΡΔΟ (ΑΠΌ ΓΡΑΜΜΗ  1+3+5)</t>
  </si>
  <si>
    <t>gauge</t>
  </si>
  <si>
    <t>area</t>
  </si>
  <si>
    <t>string length</t>
  </si>
  <si>
    <t>density</t>
  </si>
  <si>
    <t>mass/volume</t>
  </si>
  <si>
    <t>gr/cm3</t>
  </si>
  <si>
    <t>ΜΕΤΡΗΣΕΙΣ ΓΙΑ ΠΥΚΝoΤΗΤΑ ΚΑΙ ΜΕΓ. ΕΦΕΛΚΥΣΤΙΚΗ ΔΥΝΑΜΗ</t>
  </si>
  <si>
    <t>ΡΕ ΚΑΝΤΙΝΙ, ΜΑΛΛΟΝ ΜΑΣΤΡΟ Η ΠΡΟΔΙΤΖΥ</t>
  </si>
  <si>
    <t>http://www.tar.gr/content/content/files/Moustakas-Armatwma-bouzoukioy-arxes-20ou-aiwna-Tar.gr-2.pdf.pdf</t>
  </si>
  <si>
    <t>FOTOGRAFIA ME MBATI 1 XORDI ALLA DEN FAINETAI KAVALARIS</t>
  </si>
  <si>
    <t>KAVALARIS - KOKALO????</t>
  </si>
  <si>
    <t>gia ton tipo tis tasIS</t>
  </si>
  <si>
    <t>http://stringtensionpro.com/</t>
  </si>
  <si>
    <t>apo dadario</t>
  </si>
  <si>
    <t>http://www.stringsbymail.com/TuningChart.pdf</t>
  </si>
  <si>
    <t>tuning chart</t>
  </si>
  <si>
    <t>string calc</t>
  </si>
  <si>
    <t>vgainei ligo diaforetika</t>
  </si>
  <si>
    <t xml:space="preserve">BZ11 -  </t>
  </si>
  <si>
    <t>lb/in</t>
  </si>
  <si>
    <t xml:space="preserve">BZ14 </t>
  </si>
  <si>
    <t xml:space="preserve">BZ22 </t>
  </si>
  <si>
    <t xml:space="preserve">BZ28 </t>
  </si>
  <si>
    <t>weight (per linear inch)</t>
  </si>
  <si>
    <t>pounds per inch</t>
  </si>
  <si>
    <t>ok</t>
  </si>
  <si>
    <t>22w?</t>
  </si>
  <si>
    <t>d</t>
  </si>
  <si>
    <t>a</t>
  </si>
  <si>
    <t>f</t>
  </si>
  <si>
    <t>c</t>
  </si>
  <si>
    <t>28w?</t>
  </si>
  <si>
    <t>silverwound</t>
  </si>
  <si>
    <t>lib/inch3 or pounds/inch3</t>
  </si>
  <si>
    <t xml:space="preserve">area </t>
  </si>
  <si>
    <t>inch2</t>
  </si>
  <si>
    <t>lb/in3</t>
  </si>
  <si>
    <t>http://www.ghsstrings.com/products/11394-bouzouki-8-string?category_id=1964786-bouzouki-greece</t>
  </si>
  <si>
    <t>11 inch</t>
  </si>
  <si>
    <t>http://www.daddario.com/upload/tension_chart_13934.pdf</t>
  </si>
  <si>
    <t>tipos idios me to diko mou</t>
  </si>
  <si>
    <t>tipos idios me diko mou</t>
  </si>
  <si>
    <t xml:space="preserve">o tipos einai </t>
  </si>
  <si>
    <t>f=1/(2*L) * sqrt(T/(m/L))</t>
  </si>
  <si>
    <t>hz</t>
  </si>
  <si>
    <t>l</t>
  </si>
  <si>
    <t>mass</t>
  </si>
  <si>
    <t>mass/unit length</t>
  </si>
  <si>
    <t>f=1/(2*L) * sqrt(T/m)</t>
  </si>
  <si>
    <t>N?</t>
  </si>
  <si>
    <t>T</t>
  </si>
  <si>
    <t>sosto!!!</t>
  </si>
  <si>
    <t>T=4*f^2*L^2*m</t>
  </si>
  <si>
    <t>T=4*f^2*L*m</t>
  </si>
  <si>
    <t xml:space="preserve">ΕΙΣΑΓΩΓΗ ΔΕΔΟΜΕΝΩΝ ΜΟΝΟ ΣΤΑ ΓΑΛΑΖΙΑ ΚΟΥΤΙΑ         </t>
  </si>
  <si>
    <t xml:space="preserve">  ΑΝΑΓΝΩΣΗ ΑΠΟΤΕΛΕΣΜΑΤΩΝ ΣΤΑ ΠΡΑΣΙΝΑ</t>
  </si>
  <si>
    <t>isos xreiaζεται xamiloteri ultimate tension strength gia na eimaste sta parapano</t>
  </si>
  <si>
    <t>apo edo pira arxika ton tipo tasis</t>
  </si>
  <si>
    <t>apo mail kataskeuasti xordon</t>
  </si>
  <si>
    <t xml:space="preserve"> ΡΕ ΚΑΝΤΙΝΙ</t>
  </si>
  <si>
    <t>https://wahiduddin.net/calc/calc_guitar_string.htm</t>
  </si>
  <si>
    <t>http://www.cs.helsinki.fi/u/wikla/mus/Calcs/wwwscalc.html</t>
  </si>
  <si>
    <t>http://mastering.gr/xml/stringxxiii.html</t>
  </si>
  <si>
    <t>http://users.ionio.gr/~floros/thesis/MSc%20Thesis%20Chartofylakas.pdf</t>
  </si>
</sst>
</file>

<file path=xl/styles.xml><?xml version="1.0" encoding="utf-8"?>
<styleSheet xmlns="http://schemas.openxmlformats.org/spreadsheetml/2006/main">
  <numFmts count="3">
    <numFmt numFmtId="164" formatCode="0.000000000000"/>
    <numFmt numFmtId="165" formatCode="0.0000"/>
    <numFmt numFmtId="166" formatCode="0.0000000000"/>
  </numFmts>
  <fonts count="37"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u/>
      <sz val="9.9"/>
      <color theme="10"/>
      <name val="Calibri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1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b/>
      <i/>
      <sz val="11"/>
      <color rgb="FF000000"/>
      <name val="Arial"/>
      <family val="2"/>
      <charset val="161"/>
    </font>
    <font>
      <b/>
      <i/>
      <vertAlign val="subscript"/>
      <sz val="11"/>
      <color rgb="FF000000"/>
      <name val="Arial"/>
      <family val="2"/>
      <charset val="161"/>
    </font>
    <font>
      <b/>
      <i/>
      <vertAlign val="superscript"/>
      <sz val="11"/>
      <color rgb="FF000000"/>
      <name val="Arial"/>
      <family val="2"/>
      <charset val="161"/>
    </font>
    <font>
      <b/>
      <sz val="18"/>
      <color rgb="FF000000"/>
      <name val="Times New Roman"/>
      <family val="1"/>
      <charset val="161"/>
    </font>
    <font>
      <b/>
      <vertAlign val="subscript"/>
      <sz val="18"/>
      <color rgb="FF000000"/>
      <name val="Times New Roman"/>
      <family val="1"/>
      <charset val="161"/>
    </font>
    <font>
      <sz val="14"/>
      <color rgb="FF000000"/>
      <name val="Times New Roman"/>
      <family val="1"/>
      <charset val="161"/>
    </font>
    <font>
      <vertAlign val="subscript"/>
      <sz val="11"/>
      <color rgb="FF000000"/>
      <name val="Times New Roman"/>
      <family val="1"/>
      <charset val="161"/>
    </font>
    <font>
      <sz val="11"/>
      <color theme="1"/>
      <name val="Times New Roman"/>
      <family val="1"/>
      <charset val="161"/>
    </font>
    <font>
      <vertAlign val="subscript"/>
      <sz val="14"/>
      <color rgb="FF000000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vertAlign val="subscript"/>
      <sz val="11"/>
      <color theme="1"/>
      <name val="Times New Roman"/>
      <family val="1"/>
      <charset val="161"/>
    </font>
    <font>
      <vertAlign val="superscript"/>
      <sz val="11"/>
      <color theme="1"/>
      <name val="Times New Roman"/>
      <family val="1"/>
      <charset val="161"/>
    </font>
    <font>
      <sz val="13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40"/>
      <color rgb="FFFF0000"/>
      <name val="Calibri"/>
      <family val="2"/>
      <charset val="161"/>
      <scheme val="minor"/>
    </font>
    <font>
      <b/>
      <sz val="48"/>
      <color rgb="FFFF0000"/>
      <name val="Calibri"/>
      <family val="2"/>
      <charset val="161"/>
      <scheme val="minor"/>
    </font>
    <font>
      <b/>
      <sz val="25"/>
      <color theme="1"/>
      <name val="Calibri"/>
      <family val="2"/>
      <charset val="161"/>
      <scheme val="minor"/>
    </font>
    <font>
      <b/>
      <sz val="40"/>
      <color theme="1"/>
      <name val="Calibri"/>
      <family val="2"/>
      <charset val="161"/>
      <scheme val="minor"/>
    </font>
    <font>
      <b/>
      <sz val="50"/>
      <color rgb="FFFF000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6" tint="0.59999389629810485"/>
        </stop>
        <stop position="0.5">
          <color rgb="FF00B050"/>
        </stop>
        <stop position="1">
          <color theme="6" tint="0.59999389629810485"/>
        </stop>
      </gradient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ck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thick">
        <color rgb="FFC0C0C0"/>
      </right>
      <top style="medium">
        <color rgb="FFC0C0C0"/>
      </top>
      <bottom/>
      <diagonal/>
    </border>
    <border>
      <left style="thick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thick">
        <color rgb="FFC0C0C0"/>
      </right>
      <top/>
      <bottom/>
      <diagonal/>
    </border>
    <border>
      <left style="thick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thick">
        <color rgb="FFC0C0C0"/>
      </right>
      <top/>
      <bottom style="medium">
        <color rgb="FFC0C0C0"/>
      </bottom>
      <diagonal/>
    </border>
    <border>
      <left style="thick">
        <color rgb="FFC0C0C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0C0C0"/>
      </right>
      <top style="medium">
        <color rgb="FFCCCCCC"/>
      </top>
      <bottom style="medium">
        <color rgb="FFCCCCCC"/>
      </bottom>
      <diagonal/>
    </border>
    <border>
      <left style="thick">
        <color rgb="FFC0C0C0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thick">
        <color rgb="FFC0C0C0"/>
      </right>
      <top style="medium">
        <color rgb="FFCCCCCC"/>
      </top>
      <bottom/>
      <diagonal/>
    </border>
    <border>
      <left style="thick">
        <color rgb="FFC0C0C0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thick">
        <color rgb="FFC0C0C0"/>
      </right>
      <top/>
      <bottom style="medium">
        <color rgb="FFCCCCCC"/>
      </bottom>
      <diagonal/>
    </border>
    <border>
      <left style="thick">
        <color rgb="FFC0C0C0"/>
      </left>
      <right style="medium">
        <color rgb="FFCCCCCC"/>
      </right>
      <top style="medium">
        <color rgb="FFCCCCCC"/>
      </top>
      <bottom style="thick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3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/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17" fontId="7" fillId="0" borderId="23" xfId="0" applyNumberFormat="1" applyFont="1" applyBorder="1" applyAlignment="1">
      <alignment horizontal="center" wrapText="1"/>
    </xf>
    <xf numFmtId="16" fontId="7" fillId="0" borderId="23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0" fillId="0" borderId="40" xfId="0" applyBorder="1"/>
    <xf numFmtId="0" fontId="7" fillId="8" borderId="32" xfId="0" applyFont="1" applyFill="1" applyBorder="1" applyAlignment="1">
      <alignment horizontal="center" wrapText="1"/>
    </xf>
    <xf numFmtId="0" fontId="7" fillId="8" borderId="23" xfId="0" applyFont="1" applyFill="1" applyBorder="1" applyAlignment="1">
      <alignment horizontal="center" wrapText="1"/>
    </xf>
    <xf numFmtId="0" fontId="7" fillId="8" borderId="33" xfId="0" applyFont="1" applyFill="1" applyBorder="1" applyAlignment="1">
      <alignment horizontal="center" wrapText="1"/>
    </xf>
    <xf numFmtId="0" fontId="0" fillId="8" borderId="0" xfId="0" applyFill="1"/>
    <xf numFmtId="0" fontId="13" fillId="0" borderId="0" xfId="0" applyFont="1"/>
    <xf numFmtId="0" fontId="15" fillId="9" borderId="0" xfId="0" applyFont="1" applyFill="1" applyAlignment="1">
      <alignment wrapText="1"/>
    </xf>
    <xf numFmtId="0" fontId="4" fillId="9" borderId="0" xfId="1" applyFill="1" applyAlignment="1" applyProtection="1">
      <alignment wrapText="1"/>
    </xf>
    <xf numFmtId="0" fontId="4" fillId="0" borderId="0" xfId="1" applyAlignment="1" applyProtection="1"/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7" borderId="0" xfId="0" applyFont="1" applyFill="1" applyAlignment="1">
      <alignment horizont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/>
    <xf numFmtId="4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0" fillId="10" borderId="0" xfId="0" applyNumberFormat="1" applyFill="1" applyBorder="1"/>
    <xf numFmtId="4" fontId="0" fillId="0" borderId="12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/>
    <xf numFmtId="4" fontId="0" fillId="0" borderId="7" xfId="0" applyNumberFormat="1" applyFill="1" applyBorder="1"/>
    <xf numFmtId="4" fontId="0" fillId="10" borderId="11" xfId="0" applyNumberFormat="1" applyFill="1" applyBorder="1"/>
    <xf numFmtId="4" fontId="0" fillId="10" borderId="7" xfId="0" applyNumberFormat="1" applyFill="1" applyBorder="1"/>
    <xf numFmtId="4" fontId="0" fillId="0" borderId="11" xfId="0" applyNumberFormat="1" applyFill="1" applyBorder="1" applyAlignment="1">
      <alignment horizontal="center" vertical="center"/>
    </xf>
    <xf numFmtId="4" fontId="0" fillId="0" borderId="42" xfId="0" applyNumberFormat="1" applyFill="1" applyBorder="1"/>
    <xf numFmtId="4" fontId="0" fillId="0" borderId="5" xfId="0" applyNumberFormat="1" applyFill="1" applyBorder="1"/>
    <xf numFmtId="4" fontId="0" fillId="0" borderId="43" xfId="0" applyNumberFormat="1" applyFill="1" applyBorder="1"/>
    <xf numFmtId="0" fontId="0" fillId="0" borderId="0" xfId="0" applyNumberFormat="1"/>
    <xf numFmtId="0" fontId="0" fillId="0" borderId="12" xfId="0" applyBorder="1"/>
    <xf numFmtId="0" fontId="0" fillId="0" borderId="6" xfId="0" applyBorder="1"/>
    <xf numFmtId="0" fontId="0" fillId="2" borderId="6" xfId="0" applyFill="1" applyBorder="1"/>
    <xf numFmtId="0" fontId="0" fillId="2" borderId="41" xfId="0" applyFill="1" applyBorder="1"/>
    <xf numFmtId="0" fontId="0" fillId="0" borderId="11" xfId="0" applyBorder="1"/>
    <xf numFmtId="0" fontId="0" fillId="0" borderId="0" xfId="0" applyBorder="1"/>
    <xf numFmtId="0" fontId="0" fillId="2" borderId="0" xfId="0" applyFill="1" applyBorder="1"/>
    <xf numFmtId="0" fontId="0" fillId="2" borderId="7" xfId="0" applyFill="1" applyBorder="1"/>
    <xf numFmtId="0" fontId="0" fillId="0" borderId="42" xfId="0" applyBorder="1"/>
    <xf numFmtId="0" fontId="0" fillId="0" borderId="5" xfId="0" applyBorder="1"/>
    <xf numFmtId="0" fontId="0" fillId="2" borderId="5" xfId="0" applyFill="1" applyBorder="1"/>
    <xf numFmtId="0" fontId="0" fillId="2" borderId="43" xfId="0" applyFill="1" applyBorder="1"/>
    <xf numFmtId="0" fontId="0" fillId="0" borderId="43" xfId="0" applyBorder="1"/>
    <xf numFmtId="9" fontId="0" fillId="0" borderId="6" xfId="0" applyNumberFormat="1" applyBorder="1"/>
    <xf numFmtId="9" fontId="0" fillId="0" borderId="0" xfId="0" applyNumberFormat="1" applyBorder="1"/>
    <xf numFmtId="0" fontId="20" fillId="7" borderId="1" xfId="0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0" fillId="12" borderId="0" xfId="0" applyFill="1"/>
    <xf numFmtId="0" fontId="0" fillId="14" borderId="0" xfId="0" applyFill="1" applyAlignment="1">
      <alignment horizontal="center" vertical="center"/>
    </xf>
    <xf numFmtId="0" fontId="0" fillId="14" borderId="0" xfId="0" applyFill="1"/>
    <xf numFmtId="0" fontId="0" fillId="6" borderId="0" xfId="0" applyFill="1" applyAlignment="1">
      <alignment horizontal="center" vertical="center"/>
    </xf>
    <xf numFmtId="0" fontId="0" fillId="6" borderId="0" xfId="0" applyFill="1"/>
    <xf numFmtId="165" fontId="0" fillId="2" borderId="0" xfId="0" applyNumberFormat="1" applyFill="1" applyAlignment="1">
      <alignment horizontal="center" vertical="center"/>
    </xf>
    <xf numFmtId="0" fontId="0" fillId="16" borderId="0" xfId="0" applyFill="1"/>
    <xf numFmtId="0" fontId="0" fillId="0" borderId="0" xfId="0" applyAlignment="1">
      <alignment horizontal="center" vertical="center"/>
    </xf>
    <xf numFmtId="0" fontId="0" fillId="17" borderId="0" xfId="0" applyFill="1"/>
    <xf numFmtId="0" fontId="0" fillId="11" borderId="0" xfId="0" applyFill="1" applyAlignment="1"/>
    <xf numFmtId="0" fontId="0" fillId="11" borderId="1" xfId="0" applyFill="1" applyBorder="1" applyAlignment="1"/>
    <xf numFmtId="0" fontId="26" fillId="11" borderId="0" xfId="0" applyFont="1" applyFill="1" applyAlignment="1">
      <alignment vertical="center"/>
    </xf>
    <xf numFmtId="0" fontId="21" fillId="3" borderId="1" xfId="0" applyFont="1" applyFill="1" applyBorder="1"/>
    <xf numFmtId="0" fontId="33" fillId="0" borderId="0" xfId="0" applyFont="1"/>
    <xf numFmtId="0" fontId="34" fillId="0" borderId="0" xfId="0" applyFont="1" applyAlignment="1">
      <alignment wrapText="1"/>
    </xf>
    <xf numFmtId="0" fontId="34" fillId="0" borderId="0" xfId="0" applyFont="1"/>
    <xf numFmtId="166" fontId="0" fillId="0" borderId="0" xfId="0" applyNumberFormat="1"/>
    <xf numFmtId="0" fontId="22" fillId="0" borderId="0" xfId="0" applyFont="1"/>
    <xf numFmtId="166" fontId="36" fillId="0" borderId="0" xfId="0" applyNumberFormat="1" applyFont="1"/>
    <xf numFmtId="0" fontId="0" fillId="12" borderId="0" xfId="0" applyFill="1" applyAlignment="1">
      <alignment horizontal="center" vertical="center"/>
    </xf>
    <xf numFmtId="0" fontId="4" fillId="0" borderId="0" xfId="1" applyNumberFormat="1" applyAlignment="1" applyProtection="1"/>
    <xf numFmtId="0" fontId="32" fillId="20" borderId="63" xfId="0" applyFont="1" applyFill="1" applyBorder="1" applyAlignment="1">
      <alignment vertical="center"/>
    </xf>
    <xf numFmtId="0" fontId="32" fillId="20" borderId="64" xfId="0" applyFont="1" applyFill="1" applyBorder="1" applyAlignment="1">
      <alignment vertical="center"/>
    </xf>
    <xf numFmtId="0" fontId="32" fillId="20" borderId="65" xfId="0" applyFont="1" applyFill="1" applyBorder="1" applyAlignment="1">
      <alignment vertical="center"/>
    </xf>
    <xf numFmtId="0" fontId="32" fillId="20" borderId="76" xfId="0" applyFont="1" applyFill="1" applyBorder="1" applyAlignment="1">
      <alignment vertical="center"/>
    </xf>
    <xf numFmtId="0" fontId="32" fillId="20" borderId="0" xfId="0" applyFont="1" applyFill="1" applyBorder="1" applyAlignment="1">
      <alignment vertical="center"/>
    </xf>
    <xf numFmtId="0" fontId="32" fillId="20" borderId="75" xfId="0" applyFont="1" applyFill="1" applyBorder="1" applyAlignment="1">
      <alignment vertical="center"/>
    </xf>
    <xf numFmtId="0" fontId="32" fillId="20" borderId="66" xfId="0" applyFont="1" applyFill="1" applyBorder="1" applyAlignment="1">
      <alignment vertical="center"/>
    </xf>
    <xf numFmtId="0" fontId="32" fillId="20" borderId="67" xfId="0" applyFont="1" applyFill="1" applyBorder="1" applyAlignment="1">
      <alignment vertical="center"/>
    </xf>
    <xf numFmtId="0" fontId="32" fillId="20" borderId="68" xfId="0" applyFont="1" applyFill="1" applyBorder="1" applyAlignment="1">
      <alignment vertical="center"/>
    </xf>
    <xf numFmtId="0" fontId="32" fillId="21" borderId="76" xfId="0" applyFont="1" applyFill="1" applyBorder="1" applyAlignment="1">
      <alignment horizontal="center" vertical="center"/>
    </xf>
    <xf numFmtId="0" fontId="32" fillId="21" borderId="0" xfId="0" applyFont="1" applyFill="1" applyBorder="1" applyAlignment="1">
      <alignment horizontal="center" vertical="center"/>
    </xf>
    <xf numFmtId="0" fontId="32" fillId="21" borderId="75" xfId="0" applyFont="1" applyFill="1" applyBorder="1" applyAlignment="1">
      <alignment horizontal="center" vertical="center"/>
    </xf>
    <xf numFmtId="0" fontId="32" fillId="21" borderId="66" xfId="0" applyFont="1" applyFill="1" applyBorder="1" applyAlignment="1">
      <alignment horizontal="center" vertical="center"/>
    </xf>
    <xf numFmtId="0" fontId="32" fillId="21" borderId="67" xfId="0" applyFont="1" applyFill="1" applyBorder="1" applyAlignment="1">
      <alignment horizontal="center" vertical="center"/>
    </xf>
    <xf numFmtId="0" fontId="32" fillId="21" borderId="68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31" fillId="11" borderId="75" xfId="0" applyFont="1" applyFill="1" applyBorder="1" applyAlignment="1">
      <alignment horizontal="center" vertical="center"/>
    </xf>
    <xf numFmtId="0" fontId="31" fillId="11" borderId="0" xfId="0" applyFont="1" applyFill="1" applyAlignment="1">
      <alignment horizontal="center" vertical="center"/>
    </xf>
    <xf numFmtId="0" fontId="27" fillId="18" borderId="0" xfId="0" applyNumberFormat="1" applyFont="1" applyFill="1" applyAlignment="1">
      <alignment horizontal="center" vertical="center"/>
    </xf>
    <xf numFmtId="0" fontId="28" fillId="18" borderId="0" xfId="0" applyNumberFormat="1" applyFont="1" applyFill="1" applyAlignment="1">
      <alignment horizontal="center" vertical="center"/>
    </xf>
    <xf numFmtId="0" fontId="26" fillId="0" borderId="44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4" fontId="26" fillId="0" borderId="45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26" fillId="0" borderId="50" xfId="0" applyNumberFormat="1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60" xfId="0" applyFont="1" applyFill="1" applyBorder="1" applyAlignment="1">
      <alignment horizontal="center"/>
    </xf>
    <xf numFmtId="0" fontId="29" fillId="0" borderId="6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4" fontId="30" fillId="0" borderId="45" xfId="0" applyNumberFormat="1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6" borderId="3" xfId="0" applyFill="1" applyBorder="1" applyAlignment="1">
      <alignment horizontal="center" vertical="center" wrapText="1"/>
    </xf>
    <xf numFmtId="0" fontId="0" fillId="16" borderId="55" xfId="0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0" fillId="16" borderId="48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16" borderId="50" xfId="0" applyFont="1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 wrapText="1"/>
    </xf>
    <xf numFmtId="0" fontId="0" fillId="16" borderId="51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16" borderId="69" xfId="0" applyFill="1" applyBorder="1" applyAlignment="1">
      <alignment horizontal="center" vertical="center"/>
    </xf>
    <xf numFmtId="0" fontId="0" fillId="16" borderId="61" xfId="0" applyFill="1" applyBorder="1" applyAlignment="1">
      <alignment horizontal="center" vertical="center"/>
    </xf>
    <xf numFmtId="0" fontId="0" fillId="16" borderId="45" xfId="0" applyFill="1" applyBorder="1" applyAlignment="1">
      <alignment horizontal="center" vertical="center"/>
    </xf>
    <xf numFmtId="0" fontId="0" fillId="16" borderId="44" xfId="0" applyFill="1" applyBorder="1" applyAlignment="1">
      <alignment horizontal="center" vertical="center"/>
    </xf>
    <xf numFmtId="0" fontId="0" fillId="16" borderId="47" xfId="0" applyFill="1" applyBorder="1" applyAlignment="1">
      <alignment horizontal="center" vertical="center" wrapText="1"/>
    </xf>
    <xf numFmtId="0" fontId="0" fillId="16" borderId="3" xfId="0" applyFill="1" applyBorder="1" applyAlignment="1">
      <alignment horizontal="center" vertical="center"/>
    </xf>
    <xf numFmtId="0" fontId="0" fillId="16" borderId="47" xfId="0" applyFill="1" applyBorder="1" applyAlignment="1">
      <alignment horizontal="center" vertical="center"/>
    </xf>
    <xf numFmtId="0" fontId="0" fillId="16" borderId="49" xfId="0" applyFill="1" applyBorder="1" applyAlignment="1">
      <alignment horizontal="center" vertical="center"/>
    </xf>
    <xf numFmtId="4" fontId="24" fillId="5" borderId="61" xfId="0" applyNumberFormat="1" applyFont="1" applyFill="1" applyBorder="1" applyAlignment="1">
      <alignment horizontal="center" vertical="center"/>
    </xf>
    <xf numFmtId="4" fontId="24" fillId="5" borderId="45" xfId="0" applyNumberFormat="1" applyFont="1" applyFill="1" applyBorder="1" applyAlignment="1">
      <alignment horizontal="center" vertical="center"/>
    </xf>
    <xf numFmtId="4" fontId="24" fillId="5" borderId="46" xfId="0" applyNumberFormat="1" applyFont="1" applyFill="1" applyBorder="1" applyAlignment="1">
      <alignment horizontal="center" vertical="center"/>
    </xf>
    <xf numFmtId="4" fontId="24" fillId="5" borderId="10" xfId="0" applyNumberFormat="1" applyFont="1" applyFill="1" applyBorder="1" applyAlignment="1">
      <alignment horizontal="center" vertical="center"/>
    </xf>
    <xf numFmtId="4" fontId="24" fillId="5" borderId="1" xfId="0" applyNumberFormat="1" applyFont="1" applyFill="1" applyBorder="1" applyAlignment="1">
      <alignment horizontal="center" vertical="center"/>
    </xf>
    <xf numFmtId="4" fontId="24" fillId="5" borderId="48" xfId="0" applyNumberFormat="1" applyFont="1" applyFill="1" applyBorder="1" applyAlignment="1">
      <alignment horizontal="center" vertical="center"/>
    </xf>
    <xf numFmtId="4" fontId="24" fillId="5" borderId="62" xfId="0" applyNumberFormat="1" applyFont="1" applyFill="1" applyBorder="1" applyAlignment="1">
      <alignment horizontal="center" vertical="center"/>
    </xf>
    <xf numFmtId="4" fontId="24" fillId="5" borderId="50" xfId="0" applyNumberFormat="1" applyFont="1" applyFill="1" applyBorder="1" applyAlignment="1">
      <alignment horizontal="center" vertical="center"/>
    </xf>
    <xf numFmtId="4" fontId="24" fillId="5" borderId="51" xfId="0" applyNumberFormat="1" applyFont="1" applyFill="1" applyBorder="1" applyAlignment="1">
      <alignment horizontal="center" vertical="center"/>
    </xf>
    <xf numFmtId="0" fontId="23" fillId="4" borderId="64" xfId="0" applyFont="1" applyFill="1" applyBorder="1" applyAlignment="1">
      <alignment horizontal="center" vertical="center" wrapText="1"/>
    </xf>
    <xf numFmtId="0" fontId="23" fillId="4" borderId="65" xfId="0" applyFont="1" applyFill="1" applyBorder="1" applyAlignment="1">
      <alignment horizontal="center" vertical="center" wrapText="1"/>
    </xf>
    <xf numFmtId="0" fontId="23" fillId="4" borderId="67" xfId="0" applyFont="1" applyFill="1" applyBorder="1" applyAlignment="1">
      <alignment horizontal="center" vertical="center" wrapText="1"/>
    </xf>
    <xf numFmtId="0" fontId="23" fillId="4" borderId="68" xfId="0" applyFont="1" applyFill="1" applyBorder="1" applyAlignment="1">
      <alignment horizontal="center" vertical="center" wrapText="1"/>
    </xf>
    <xf numFmtId="0" fontId="2" fillId="6" borderId="63" xfId="0" applyFont="1" applyFill="1" applyBorder="1" applyAlignment="1">
      <alignment horizontal="center" vertical="center"/>
    </xf>
    <xf numFmtId="0" fontId="2" fillId="6" borderId="64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/>
    </xf>
    <xf numFmtId="0" fontId="2" fillId="6" borderId="66" xfId="0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center" vertical="center"/>
    </xf>
    <xf numFmtId="0" fontId="2" fillId="6" borderId="68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4" fontId="24" fillId="5" borderId="44" xfId="0" applyNumberFormat="1" applyFont="1" applyFill="1" applyBorder="1" applyAlignment="1">
      <alignment horizontal="center" vertical="center"/>
    </xf>
    <xf numFmtId="4" fontId="24" fillId="5" borderId="59" xfId="0" applyNumberFormat="1" applyFont="1" applyFill="1" applyBorder="1" applyAlignment="1">
      <alignment horizontal="center" vertical="center"/>
    </xf>
    <xf numFmtId="4" fontId="24" fillId="5" borderId="47" xfId="0" applyNumberFormat="1" applyFont="1" applyFill="1" applyBorder="1" applyAlignment="1">
      <alignment horizontal="center" vertical="center"/>
    </xf>
    <xf numFmtId="4" fontId="24" fillId="5" borderId="8" xfId="0" applyNumberFormat="1" applyFont="1" applyFill="1" applyBorder="1" applyAlignment="1">
      <alignment horizontal="center" vertical="center"/>
    </xf>
    <xf numFmtId="4" fontId="24" fillId="5" borderId="49" xfId="0" applyNumberFormat="1" applyFont="1" applyFill="1" applyBorder="1" applyAlignment="1">
      <alignment horizontal="center" vertical="center"/>
    </xf>
    <xf numFmtId="4" fontId="24" fillId="5" borderId="60" xfId="0" applyNumberFormat="1" applyFont="1" applyFill="1" applyBorder="1" applyAlignment="1">
      <alignment horizontal="center" vertical="center"/>
    </xf>
    <xf numFmtId="0" fontId="2" fillId="13" borderId="52" xfId="0" applyFont="1" applyFill="1" applyBorder="1" applyAlignment="1">
      <alignment horizontal="center" vertical="center"/>
    </xf>
    <xf numFmtId="0" fontId="2" fillId="13" borderId="53" xfId="0" applyFont="1" applyFill="1" applyBorder="1" applyAlignment="1">
      <alignment horizontal="center" vertical="center"/>
    </xf>
    <xf numFmtId="0" fontId="2" fillId="13" borderId="54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 vertical="center" wrapText="1"/>
    </xf>
    <xf numFmtId="0" fontId="0" fillId="16" borderId="70" xfId="0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0" fillId="16" borderId="71" xfId="0" applyFill="1" applyBorder="1" applyAlignment="1">
      <alignment horizontal="center" vertical="center"/>
    </xf>
    <xf numFmtId="0" fontId="0" fillId="16" borderId="41" xfId="0" applyFill="1" applyBorder="1" applyAlignment="1">
      <alignment horizontal="center" vertical="center"/>
    </xf>
    <xf numFmtId="0" fontId="0" fillId="16" borderId="66" xfId="0" applyFill="1" applyBorder="1" applyAlignment="1">
      <alignment horizontal="center" vertical="center"/>
    </xf>
    <xf numFmtId="0" fontId="0" fillId="16" borderId="7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25" fillId="15" borderId="63" xfId="0" applyFont="1" applyFill="1" applyBorder="1" applyAlignment="1">
      <alignment horizontal="center" vertical="center" wrapText="1"/>
    </xf>
    <xf numFmtId="0" fontId="25" fillId="15" borderId="64" xfId="0" applyFont="1" applyFill="1" applyBorder="1" applyAlignment="1">
      <alignment horizontal="center" vertical="center" wrapText="1"/>
    </xf>
    <xf numFmtId="0" fontId="25" fillId="15" borderId="65" xfId="0" applyFont="1" applyFill="1" applyBorder="1" applyAlignment="1">
      <alignment horizontal="center" vertical="center" wrapText="1"/>
    </xf>
    <xf numFmtId="0" fontId="25" fillId="15" borderId="66" xfId="0" applyFont="1" applyFill="1" applyBorder="1" applyAlignment="1">
      <alignment horizontal="center" vertical="center" wrapText="1"/>
    </xf>
    <xf numFmtId="0" fontId="25" fillId="15" borderId="67" xfId="0" applyFont="1" applyFill="1" applyBorder="1" applyAlignment="1">
      <alignment horizontal="center" vertical="center" wrapText="1"/>
    </xf>
    <xf numFmtId="0" fontId="25" fillId="15" borderId="68" xfId="0" applyFont="1" applyFill="1" applyBorder="1" applyAlignment="1">
      <alignment horizontal="center" vertical="center" wrapText="1"/>
    </xf>
    <xf numFmtId="165" fontId="24" fillId="5" borderId="63" xfId="0" applyNumberFormat="1" applyFont="1" applyFill="1" applyBorder="1" applyAlignment="1">
      <alignment horizontal="center" vertical="center"/>
    </xf>
    <xf numFmtId="165" fontId="24" fillId="5" borderId="64" xfId="0" applyNumberFormat="1" applyFont="1" applyFill="1" applyBorder="1" applyAlignment="1">
      <alignment horizontal="center" vertical="center"/>
    </xf>
    <xf numFmtId="165" fontId="24" fillId="5" borderId="65" xfId="0" applyNumberFormat="1" applyFont="1" applyFill="1" applyBorder="1" applyAlignment="1">
      <alignment horizontal="center" vertical="center"/>
    </xf>
    <xf numFmtId="165" fontId="24" fillId="5" borderId="66" xfId="0" applyNumberFormat="1" applyFont="1" applyFill="1" applyBorder="1" applyAlignment="1">
      <alignment horizontal="center" vertical="center"/>
    </xf>
    <xf numFmtId="165" fontId="24" fillId="5" borderId="67" xfId="0" applyNumberFormat="1" applyFont="1" applyFill="1" applyBorder="1" applyAlignment="1">
      <alignment horizontal="center" vertical="center"/>
    </xf>
    <xf numFmtId="165" fontId="24" fillId="5" borderId="68" xfId="0" applyNumberFormat="1" applyFont="1" applyFill="1" applyBorder="1" applyAlignment="1">
      <alignment horizontal="center" vertical="center"/>
    </xf>
    <xf numFmtId="2" fontId="2" fillId="13" borderId="53" xfId="0" applyNumberFormat="1" applyFont="1" applyFill="1" applyBorder="1" applyAlignment="1">
      <alignment horizontal="center" vertical="center"/>
    </xf>
    <xf numFmtId="0" fontId="28" fillId="18" borderId="0" xfId="0" applyFont="1" applyFill="1" applyAlignment="1">
      <alignment horizontal="center" vertical="center"/>
    </xf>
    <xf numFmtId="0" fontId="2" fillId="13" borderId="74" xfId="0" applyFont="1" applyFill="1" applyBorder="1" applyAlignment="1">
      <alignment horizontal="center" vertical="center"/>
    </xf>
    <xf numFmtId="0" fontId="2" fillId="13" borderId="7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7" borderId="0" xfId="0" applyFill="1" applyAlignment="1">
      <alignment horizontal="center"/>
    </xf>
    <xf numFmtId="0" fontId="21" fillId="7" borderId="8" xfId="0" applyFont="1" applyFill="1" applyBorder="1" applyAlignment="1">
      <alignment horizontal="center"/>
    </xf>
    <xf numFmtId="0" fontId="21" fillId="7" borderId="10" xfId="0" applyFont="1" applyFill="1" applyBorder="1" applyAlignment="1">
      <alignment horizontal="center"/>
    </xf>
    <xf numFmtId="0" fontId="0" fillId="7" borderId="0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0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22" fillId="11" borderId="0" xfId="0" applyFont="1" applyFill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wrapText="1"/>
    </xf>
    <xf numFmtId="0" fontId="0" fillId="7" borderId="41" xfId="0" applyFill="1" applyBorder="1" applyAlignment="1">
      <alignment horizontal="center" wrapText="1"/>
    </xf>
    <xf numFmtId="0" fontId="0" fillId="7" borderId="42" xfId="0" applyFill="1" applyBorder="1" applyAlignment="1">
      <alignment horizontal="center" wrapText="1"/>
    </xf>
    <xf numFmtId="0" fontId="0" fillId="7" borderId="43" xfId="0" applyFill="1" applyBorder="1" applyAlignment="1">
      <alignment horizontal="center" wrapText="1"/>
    </xf>
    <xf numFmtId="0" fontId="0" fillId="14" borderId="0" xfId="0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/>
    </xf>
    <xf numFmtId="0" fontId="32" fillId="19" borderId="63" xfId="0" applyFont="1" applyFill="1" applyBorder="1" applyAlignment="1">
      <alignment horizontal="center" vertical="center"/>
    </xf>
    <xf numFmtId="0" fontId="32" fillId="19" borderId="64" xfId="0" applyFont="1" applyFill="1" applyBorder="1" applyAlignment="1">
      <alignment horizontal="center" vertical="center"/>
    </xf>
    <xf numFmtId="0" fontId="32" fillId="19" borderId="65" xfId="0" applyFont="1" applyFill="1" applyBorder="1" applyAlignment="1">
      <alignment horizontal="center" vertical="center"/>
    </xf>
    <xf numFmtId="0" fontId="32" fillId="19" borderId="76" xfId="0" applyFont="1" applyFill="1" applyBorder="1" applyAlignment="1">
      <alignment horizontal="center" vertical="center"/>
    </xf>
    <xf numFmtId="0" fontId="32" fillId="19" borderId="0" xfId="0" applyFont="1" applyFill="1" applyBorder="1" applyAlignment="1">
      <alignment horizontal="center" vertical="center"/>
    </xf>
    <xf numFmtId="0" fontId="32" fillId="19" borderId="75" xfId="0" applyFont="1" applyFill="1" applyBorder="1" applyAlignment="1">
      <alignment horizontal="center" vertical="center"/>
    </xf>
    <xf numFmtId="0" fontId="32" fillId="19" borderId="66" xfId="0" applyFont="1" applyFill="1" applyBorder="1" applyAlignment="1">
      <alignment horizontal="center" vertical="center"/>
    </xf>
    <xf numFmtId="0" fontId="32" fillId="19" borderId="67" xfId="0" applyFont="1" applyFill="1" applyBorder="1" applyAlignment="1">
      <alignment horizontal="center" vertical="center"/>
    </xf>
    <xf numFmtId="0" fontId="32" fillId="19" borderId="68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35" fillId="22" borderId="0" xfId="0" applyFont="1" applyFill="1" applyBorder="1" applyAlignment="1">
      <alignment horizontal="center" vertical="center"/>
    </xf>
    <xf numFmtId="0" fontId="35" fillId="22" borderId="75" xfId="0" applyFont="1" applyFill="1" applyBorder="1" applyAlignment="1">
      <alignment horizontal="center" vertical="center"/>
    </xf>
    <xf numFmtId="0" fontId="35" fillId="22" borderId="67" xfId="0" applyFont="1" applyFill="1" applyBorder="1" applyAlignment="1">
      <alignment horizontal="center" vertical="center"/>
    </xf>
    <xf numFmtId="0" fontId="26" fillId="22" borderId="63" xfId="0" applyFont="1" applyFill="1" applyBorder="1" applyAlignment="1">
      <alignment horizontal="center" vertical="center"/>
    </xf>
    <xf numFmtId="0" fontId="26" fillId="22" borderId="64" xfId="0" applyFont="1" applyFill="1" applyBorder="1" applyAlignment="1">
      <alignment horizontal="center" vertical="center"/>
    </xf>
    <xf numFmtId="0" fontId="26" fillId="22" borderId="65" xfId="0" applyFont="1" applyFill="1" applyBorder="1" applyAlignment="1">
      <alignment horizontal="center" vertical="center"/>
    </xf>
    <xf numFmtId="0" fontId="26" fillId="22" borderId="76" xfId="0" applyFont="1" applyFill="1" applyBorder="1" applyAlignment="1">
      <alignment horizontal="center" vertical="center"/>
    </xf>
    <xf numFmtId="0" fontId="26" fillId="22" borderId="0" xfId="0" applyFont="1" applyFill="1" applyBorder="1" applyAlignment="1">
      <alignment horizontal="center" vertical="center"/>
    </xf>
    <xf numFmtId="0" fontId="26" fillId="22" borderId="75" xfId="0" applyFont="1" applyFill="1" applyBorder="1" applyAlignment="1">
      <alignment horizontal="center" vertical="center"/>
    </xf>
    <xf numFmtId="0" fontId="26" fillId="22" borderId="66" xfId="0" applyFont="1" applyFill="1" applyBorder="1" applyAlignment="1">
      <alignment horizontal="center" vertical="center"/>
    </xf>
    <xf numFmtId="0" fontId="26" fillId="22" borderId="67" xfId="0" applyFont="1" applyFill="1" applyBorder="1" applyAlignment="1">
      <alignment horizontal="center" vertical="center"/>
    </xf>
    <xf numFmtId="0" fontId="26" fillId="22" borderId="68" xfId="0" applyFont="1" applyFill="1" applyBorder="1" applyAlignment="1">
      <alignment horizontal="center" vertical="center"/>
    </xf>
  </cellXfs>
  <cellStyles count="2">
    <cellStyle name="Κανονικό" xfId="0" builtinId="0"/>
    <cellStyle name="Υπερ-σύνδεση" xfId="1" builtinId="8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hy.mtu.edu/~suits/SpeedofSound.html" TargetMode="External"/><Relationship Id="rId3" Type="http://schemas.openxmlformats.org/officeDocument/2006/relationships/hyperlink" Target="http://www.phy.mtu.edu/~suits/notefreq436.html" TargetMode="External"/><Relationship Id="rId7" Type="http://schemas.openxmlformats.org/officeDocument/2006/relationships/hyperlink" Target="http://www.phy.mtu.edu/~suits/notefreq446.html" TargetMode="External"/><Relationship Id="rId2" Type="http://schemas.openxmlformats.org/officeDocument/2006/relationships/hyperlink" Target="http://www.phy.mtu.edu/~suits/notefreq434.html" TargetMode="External"/><Relationship Id="rId1" Type="http://schemas.openxmlformats.org/officeDocument/2006/relationships/hyperlink" Target="http://www.phy.mtu.edu/~suits/notefreq432.html" TargetMode="External"/><Relationship Id="rId6" Type="http://schemas.openxmlformats.org/officeDocument/2006/relationships/hyperlink" Target="http://www.phy.mtu.edu/~suits/notefreq444.html" TargetMode="External"/><Relationship Id="rId5" Type="http://schemas.openxmlformats.org/officeDocument/2006/relationships/hyperlink" Target="http://www.phy.mtu.edu/~suits/notefreq442.html" TargetMode="External"/><Relationship Id="rId4" Type="http://schemas.openxmlformats.org/officeDocument/2006/relationships/hyperlink" Target="http://www.phy.mtu.edu/~suits/notefreq438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ghsstrings.com/products/11394-bouzouki-8-string?category_id=1964786-bouzouki-greece" TargetMode="External"/><Relationship Id="rId1" Type="http://schemas.openxmlformats.org/officeDocument/2006/relationships/hyperlink" Target="http://www.stringsbymail.com/TuningChart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ringsbymail.com/TuningCh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R850"/>
  <sheetViews>
    <sheetView zoomScale="60" zoomScaleNormal="60" workbookViewId="0">
      <selection activeCell="AC14" sqref="AC14"/>
    </sheetView>
  </sheetViews>
  <sheetFormatPr defaultRowHeight="15"/>
  <cols>
    <col min="1" max="1" width="9.140625" style="85"/>
    <col min="5" max="5" width="10.5703125" customWidth="1"/>
    <col min="12" max="12" width="9.140625" style="85"/>
    <col min="18" max="18" width="10.85546875" customWidth="1"/>
    <col min="19" max="19" width="11.42578125" customWidth="1"/>
    <col min="21" max="174" width="9.140625" style="85"/>
  </cols>
  <sheetData>
    <row r="1" spans="1:31" s="85" customFormat="1" ht="15.75" thickBot="1"/>
    <row r="2" spans="1:31" s="85" customFormat="1" ht="15" customHeight="1">
      <c r="B2" s="125" t="s">
        <v>550</v>
      </c>
      <c r="C2" s="125"/>
      <c r="D2" s="125"/>
      <c r="E2" s="125"/>
      <c r="F2" s="125"/>
      <c r="G2" s="125"/>
      <c r="H2" s="125"/>
      <c r="I2" s="125"/>
      <c r="J2" s="125"/>
      <c r="K2" s="125"/>
      <c r="L2" s="98"/>
      <c r="M2" s="125" t="s">
        <v>551</v>
      </c>
      <c r="N2" s="125"/>
      <c r="O2" s="125"/>
      <c r="P2" s="125"/>
      <c r="Q2" s="125"/>
      <c r="R2" s="125"/>
      <c r="S2" s="125"/>
      <c r="T2" s="125"/>
      <c r="V2" s="108" t="s">
        <v>608</v>
      </c>
      <c r="W2" s="109"/>
      <c r="X2" s="109"/>
      <c r="Y2" s="109"/>
      <c r="Z2" s="109"/>
      <c r="AA2" s="109"/>
      <c r="AB2" s="109"/>
      <c r="AC2" s="109"/>
      <c r="AD2" s="109"/>
      <c r="AE2" s="110"/>
    </row>
    <row r="3" spans="1:31" s="85" customFormat="1" ht="1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98"/>
      <c r="M3" s="125"/>
      <c r="N3" s="125"/>
      <c r="O3" s="125"/>
      <c r="P3" s="125"/>
      <c r="Q3" s="125"/>
      <c r="R3" s="125"/>
      <c r="S3" s="125"/>
      <c r="T3" s="125"/>
      <c r="V3" s="111"/>
      <c r="W3" s="112"/>
      <c r="X3" s="112"/>
      <c r="Y3" s="112"/>
      <c r="Z3" s="112"/>
      <c r="AA3" s="112"/>
      <c r="AB3" s="112"/>
      <c r="AC3" s="112"/>
      <c r="AD3" s="112"/>
      <c r="AE3" s="113"/>
    </row>
    <row r="4" spans="1:31" s="85" customFormat="1" ht="15" customHeight="1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98"/>
      <c r="M4" s="125"/>
      <c r="N4" s="125"/>
      <c r="O4" s="125"/>
      <c r="P4" s="125"/>
      <c r="Q4" s="125"/>
      <c r="R4" s="125"/>
      <c r="S4" s="125"/>
      <c r="T4" s="125"/>
      <c r="V4" s="111"/>
      <c r="W4" s="112"/>
      <c r="X4" s="112"/>
      <c r="Y4" s="112"/>
      <c r="Z4" s="112"/>
      <c r="AA4" s="112"/>
      <c r="AB4" s="112"/>
      <c r="AC4" s="112"/>
      <c r="AD4" s="112"/>
      <c r="AE4" s="113"/>
    </row>
    <row r="5" spans="1:31" s="85" customFormat="1" ht="15" customHeight="1" thickBot="1">
      <c r="V5" s="114"/>
      <c r="W5" s="115"/>
      <c r="X5" s="115"/>
      <c r="Y5" s="115"/>
      <c r="Z5" s="115"/>
      <c r="AA5" s="115"/>
      <c r="AB5" s="115"/>
      <c r="AC5" s="115"/>
      <c r="AD5" s="115"/>
      <c r="AE5" s="116"/>
    </row>
    <row r="6" spans="1:31" s="85" customFormat="1" ht="15" customHeight="1">
      <c r="B6" s="127" t="s">
        <v>613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V6" s="117" t="s">
        <v>609</v>
      </c>
      <c r="W6" s="118"/>
      <c r="X6" s="118"/>
      <c r="Y6" s="118"/>
      <c r="Z6" s="118"/>
      <c r="AA6" s="118"/>
      <c r="AB6" s="118"/>
      <c r="AC6" s="118"/>
      <c r="AD6" s="118"/>
      <c r="AE6" s="119"/>
    </row>
    <row r="7" spans="1:31" s="85" customFormat="1" ht="15" customHeight="1"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V7" s="117"/>
      <c r="W7" s="118"/>
      <c r="X7" s="118"/>
      <c r="Y7" s="118"/>
      <c r="Z7" s="118"/>
      <c r="AA7" s="118"/>
      <c r="AB7" s="118"/>
      <c r="AC7" s="118"/>
      <c r="AD7" s="118"/>
      <c r="AE7" s="119"/>
    </row>
    <row r="8" spans="1:31" s="85" customFormat="1" ht="15" customHeight="1"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V8" s="117"/>
      <c r="W8" s="118"/>
      <c r="X8" s="118"/>
      <c r="Y8" s="118"/>
      <c r="Z8" s="118"/>
      <c r="AA8" s="118"/>
      <c r="AB8" s="118"/>
      <c r="AC8" s="118"/>
      <c r="AD8" s="118"/>
      <c r="AE8" s="119"/>
    </row>
    <row r="9" spans="1:31" s="85" customFormat="1" ht="15" customHeight="1" thickBot="1"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V9" s="120"/>
      <c r="W9" s="121"/>
      <c r="X9" s="121"/>
      <c r="Y9" s="121"/>
      <c r="Z9" s="121"/>
      <c r="AA9" s="121"/>
      <c r="AB9" s="121"/>
      <c r="AC9" s="121"/>
      <c r="AD9" s="121"/>
      <c r="AE9" s="122"/>
    </row>
    <row r="10" spans="1:31" ht="15.75" thickBot="1">
      <c r="B10" s="85"/>
      <c r="C10" s="85"/>
      <c r="D10" s="85"/>
      <c r="E10" s="85"/>
      <c r="F10" s="85"/>
      <c r="G10" s="85"/>
      <c r="H10" s="85"/>
      <c r="I10" s="85"/>
      <c r="J10" s="85"/>
      <c r="K10" s="85"/>
      <c r="M10" s="85"/>
      <c r="N10" s="85"/>
      <c r="O10" s="85"/>
      <c r="P10" s="85"/>
      <c r="Q10" s="85"/>
      <c r="R10" s="85"/>
      <c r="S10" s="85"/>
      <c r="T10" s="85"/>
    </row>
    <row r="11" spans="1:31" ht="15.75" thickBot="1">
      <c r="A11" s="124">
        <v>1</v>
      </c>
      <c r="B11" s="168" t="s">
        <v>536</v>
      </c>
      <c r="C11" s="169"/>
      <c r="D11" s="169"/>
      <c r="E11" s="169"/>
      <c r="F11" s="169"/>
      <c r="G11" s="169"/>
      <c r="H11" s="169"/>
      <c r="I11" s="169"/>
      <c r="J11" s="169"/>
      <c r="K11" s="170"/>
      <c r="L11" s="86"/>
      <c r="M11" s="171" t="s">
        <v>535</v>
      </c>
      <c r="N11" s="172"/>
      <c r="O11" s="172"/>
      <c r="P11" s="172"/>
      <c r="Q11" s="172"/>
      <c r="R11" s="172"/>
      <c r="S11" s="172"/>
      <c r="T11" s="173"/>
    </row>
    <row r="12" spans="1:31" ht="15.75" thickBot="1">
      <c r="A12" s="124"/>
      <c r="B12" s="168" t="s">
        <v>534</v>
      </c>
      <c r="C12" s="170"/>
      <c r="D12" s="169" t="s">
        <v>508</v>
      </c>
      <c r="E12" s="170"/>
      <c r="F12" s="159" t="s">
        <v>516</v>
      </c>
      <c r="G12" s="160"/>
      <c r="H12" s="160"/>
      <c r="I12" s="160"/>
      <c r="J12" s="160"/>
      <c r="K12" s="161"/>
      <c r="L12" s="86"/>
      <c r="M12" s="174"/>
      <c r="N12" s="175"/>
      <c r="O12" s="175"/>
      <c r="P12" s="175"/>
      <c r="Q12" s="175"/>
      <c r="R12" s="175"/>
      <c r="S12" s="175"/>
      <c r="T12" s="176"/>
    </row>
    <row r="13" spans="1:31" ht="44.25" customHeight="1">
      <c r="A13" s="124"/>
      <c r="B13" s="180" t="s">
        <v>506</v>
      </c>
      <c r="C13" s="179"/>
      <c r="D13" s="179" t="s">
        <v>508</v>
      </c>
      <c r="E13" s="179"/>
      <c r="F13" s="182" t="s">
        <v>507</v>
      </c>
      <c r="G13" s="182"/>
      <c r="H13" s="155" t="s">
        <v>509</v>
      </c>
      <c r="I13" s="155"/>
      <c r="J13" s="155" t="s">
        <v>511</v>
      </c>
      <c r="K13" s="156"/>
      <c r="L13" s="86"/>
      <c r="M13" s="153" t="s">
        <v>526</v>
      </c>
      <c r="N13" s="153"/>
      <c r="O13" s="153" t="s">
        <v>529</v>
      </c>
      <c r="P13" s="153"/>
      <c r="Q13" s="153"/>
      <c r="R13" s="153" t="s">
        <v>527</v>
      </c>
      <c r="S13" s="216"/>
      <c r="T13" s="216"/>
    </row>
    <row r="14" spans="1:31" ht="33" customHeight="1">
      <c r="A14" s="124"/>
      <c r="B14" s="181" t="s">
        <v>513</v>
      </c>
      <c r="C14" s="157"/>
      <c r="D14" s="157" t="s">
        <v>515</v>
      </c>
      <c r="E14" s="157"/>
      <c r="F14" s="157" t="s">
        <v>514</v>
      </c>
      <c r="G14" s="157"/>
      <c r="H14" s="157" t="s">
        <v>510</v>
      </c>
      <c r="I14" s="157"/>
      <c r="J14" s="157" t="s">
        <v>512</v>
      </c>
      <c r="K14" s="158"/>
      <c r="L14" s="86"/>
      <c r="M14" s="154" t="s">
        <v>517</v>
      </c>
      <c r="N14" s="154"/>
      <c r="O14" s="154" t="s">
        <v>518</v>
      </c>
      <c r="P14" s="154"/>
      <c r="Q14" s="154"/>
      <c r="R14" s="214" t="s">
        <v>492</v>
      </c>
      <c r="S14" s="214"/>
      <c r="T14" s="214"/>
    </row>
    <row r="15" spans="1:31">
      <c r="A15" s="124"/>
      <c r="B15" s="183" t="s">
        <v>519</v>
      </c>
      <c r="C15" s="162"/>
      <c r="D15" s="162" t="s">
        <v>520</v>
      </c>
      <c r="E15" s="162"/>
      <c r="F15" s="162" t="s">
        <v>521</v>
      </c>
      <c r="G15" s="162"/>
      <c r="H15" s="164" t="s">
        <v>522</v>
      </c>
      <c r="I15" s="164"/>
      <c r="J15" s="157" t="s">
        <v>523</v>
      </c>
      <c r="K15" s="158"/>
      <c r="L15" s="86"/>
      <c r="M15" s="214" t="s">
        <v>524</v>
      </c>
      <c r="N15" s="214"/>
      <c r="O15" s="214" t="s">
        <v>525</v>
      </c>
      <c r="P15" s="214"/>
      <c r="Q15" s="214"/>
      <c r="R15" s="154" t="s">
        <v>528</v>
      </c>
      <c r="S15" s="217"/>
      <c r="T15" s="217"/>
    </row>
    <row r="16" spans="1:31" ht="15.75" thickBot="1">
      <c r="A16" s="124"/>
      <c r="B16" s="184"/>
      <c r="C16" s="163"/>
      <c r="D16" s="163"/>
      <c r="E16" s="163"/>
      <c r="F16" s="163"/>
      <c r="G16" s="163"/>
      <c r="H16" s="165"/>
      <c r="I16" s="165"/>
      <c r="J16" s="166"/>
      <c r="K16" s="167"/>
      <c r="L16" s="86"/>
      <c r="M16" s="215"/>
      <c r="N16" s="215"/>
      <c r="O16" s="215"/>
      <c r="P16" s="215"/>
      <c r="Q16" s="215"/>
      <c r="R16" s="218"/>
      <c r="S16" s="218"/>
      <c r="T16" s="218"/>
    </row>
    <row r="17" spans="1:174" ht="19.5" thickBot="1">
      <c r="A17" s="124"/>
      <c r="B17" s="211">
        <v>0.67</v>
      </c>
      <c r="C17" s="212"/>
      <c r="D17" s="212">
        <v>293.66000000000003</v>
      </c>
      <c r="E17" s="212"/>
      <c r="F17" s="212">
        <v>1.0999999999999999E-2</v>
      </c>
      <c r="G17" s="212"/>
      <c r="H17" s="212">
        <v>7850</v>
      </c>
      <c r="I17" s="212"/>
      <c r="J17" s="212">
        <v>2150</v>
      </c>
      <c r="K17" s="213"/>
      <c r="L17" s="86"/>
      <c r="M17" s="205">
        <f>ipologismoi!J42</f>
        <v>7.5934771785836155</v>
      </c>
      <c r="N17" s="206"/>
      <c r="O17" s="205">
        <f>ipologismoi!P42</f>
        <v>13.181995068721397</v>
      </c>
      <c r="P17" s="186"/>
      <c r="Q17" s="187"/>
      <c r="R17" s="185">
        <f>ipologismoi!Q42</f>
        <v>57.604915940240552</v>
      </c>
      <c r="S17" s="186"/>
      <c r="T17" s="187"/>
    </row>
    <row r="18" spans="1:174">
      <c r="A18" s="86"/>
      <c r="B18" s="123"/>
      <c r="C18" s="123"/>
      <c r="D18" s="204" t="s">
        <v>533</v>
      </c>
      <c r="E18" s="204"/>
      <c r="F18" s="123"/>
      <c r="G18" s="123"/>
      <c r="H18" s="123"/>
      <c r="I18" s="123"/>
      <c r="J18" s="123"/>
      <c r="K18" s="123"/>
      <c r="L18" s="86"/>
      <c r="M18" s="207"/>
      <c r="N18" s="208"/>
      <c r="O18" s="207"/>
      <c r="P18" s="189"/>
      <c r="Q18" s="190"/>
      <c r="R18" s="188"/>
      <c r="S18" s="189"/>
      <c r="T18" s="190"/>
    </row>
    <row r="19" spans="1:174" ht="15.75" thickBot="1">
      <c r="A19" s="86"/>
      <c r="B19" s="123"/>
      <c r="C19" s="123"/>
      <c r="D19" s="204"/>
      <c r="E19" s="204"/>
      <c r="F19" s="123"/>
      <c r="G19" s="123"/>
      <c r="H19" s="123"/>
      <c r="I19" s="123"/>
      <c r="J19" s="123"/>
      <c r="K19" s="123"/>
      <c r="L19" s="86"/>
      <c r="M19" s="209"/>
      <c r="N19" s="210"/>
      <c r="O19" s="209"/>
      <c r="P19" s="192"/>
      <c r="Q19" s="193"/>
      <c r="R19" s="191"/>
      <c r="S19" s="192"/>
      <c r="T19" s="193"/>
    </row>
    <row r="20" spans="1:174">
      <c r="A20" s="86"/>
      <c r="B20" s="123"/>
      <c r="C20" s="123"/>
      <c r="D20" s="204"/>
      <c r="E20" s="204"/>
      <c r="F20" s="123"/>
      <c r="G20" s="123"/>
      <c r="H20" s="123"/>
      <c r="I20" s="123"/>
      <c r="J20" s="123"/>
      <c r="K20" s="123"/>
      <c r="L20" s="86"/>
      <c r="M20" s="198" t="str">
        <f>IF(O17&gt;M17,"H ΧΟΡΔΗ ΔΕΝ ΣΠΑΕΙ","Η ΧΟΡΔΗ ΘΑ ΣΠΑΣΕΙ")</f>
        <v>H ΧΟΡΔΗ ΔΕΝ ΣΠΑΕΙ</v>
      </c>
      <c r="N20" s="199"/>
      <c r="O20" s="199"/>
      <c r="P20" s="199"/>
      <c r="Q20" s="200"/>
      <c r="R20" s="194" t="s">
        <v>537</v>
      </c>
      <c r="S20" s="194"/>
      <c r="T20" s="195"/>
    </row>
    <row r="21" spans="1:174" ht="15.75" thickBot="1">
      <c r="A21" s="86"/>
      <c r="B21" s="86"/>
      <c r="C21" s="86"/>
      <c r="D21" s="123"/>
      <c r="E21" s="123"/>
      <c r="F21" s="86"/>
      <c r="G21" s="86"/>
      <c r="H21" s="86"/>
      <c r="I21" s="86"/>
      <c r="J21" s="86"/>
      <c r="K21" s="86"/>
      <c r="L21" s="86"/>
      <c r="M21" s="201"/>
      <c r="N21" s="202"/>
      <c r="O21" s="202"/>
      <c r="P21" s="202"/>
      <c r="Q21" s="203"/>
      <c r="R21" s="196"/>
      <c r="S21" s="196"/>
      <c r="T21" s="197"/>
    </row>
    <row r="22" spans="1:174" s="95" customForma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</row>
    <row r="23" spans="1:174" s="95" customFormat="1">
      <c r="A23" s="8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7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</row>
    <row r="24" spans="1:174" s="95" customForma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</row>
    <row r="25" spans="1:174" s="95" customFormat="1" ht="15.75" thickBo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</row>
    <row r="26" spans="1:174" ht="15.75" thickBot="1">
      <c r="A26" s="124">
        <v>2</v>
      </c>
      <c r="B26" s="168" t="s">
        <v>536</v>
      </c>
      <c r="C26" s="169"/>
      <c r="D26" s="169"/>
      <c r="E26" s="169"/>
      <c r="F26" s="169"/>
      <c r="G26" s="169"/>
      <c r="H26" s="169"/>
      <c r="I26" s="169"/>
      <c r="J26" s="169"/>
      <c r="K26" s="170"/>
      <c r="L26" s="86"/>
      <c r="M26" s="171" t="s">
        <v>535</v>
      </c>
      <c r="N26" s="172"/>
      <c r="O26" s="172"/>
      <c r="P26" s="172"/>
      <c r="Q26" s="172"/>
      <c r="R26" s="172"/>
      <c r="S26" s="172"/>
      <c r="T26" s="173"/>
    </row>
    <row r="27" spans="1:174" ht="15.75" thickBot="1">
      <c r="A27" s="124"/>
      <c r="B27" s="168" t="s">
        <v>534</v>
      </c>
      <c r="C27" s="170"/>
      <c r="D27" s="169" t="s">
        <v>508</v>
      </c>
      <c r="E27" s="170"/>
      <c r="F27" s="159" t="s">
        <v>516</v>
      </c>
      <c r="G27" s="160"/>
      <c r="H27" s="160"/>
      <c r="I27" s="160"/>
      <c r="J27" s="160"/>
      <c r="K27" s="161"/>
      <c r="L27" s="86"/>
      <c r="M27" s="174"/>
      <c r="N27" s="175"/>
      <c r="O27" s="175"/>
      <c r="P27" s="175"/>
      <c r="Q27" s="175"/>
      <c r="R27" s="175"/>
      <c r="S27" s="175"/>
      <c r="T27" s="176"/>
    </row>
    <row r="28" spans="1:174" ht="15" customHeight="1">
      <c r="A28" s="124"/>
      <c r="B28" s="177" t="s">
        <v>506</v>
      </c>
      <c r="C28" s="178"/>
      <c r="D28" s="179" t="s">
        <v>508</v>
      </c>
      <c r="E28" s="179"/>
      <c r="F28" s="155" t="s">
        <v>526</v>
      </c>
      <c r="G28" s="155"/>
      <c r="H28" s="155" t="s">
        <v>509</v>
      </c>
      <c r="I28" s="155"/>
      <c r="J28" s="155" t="s">
        <v>511</v>
      </c>
      <c r="K28" s="156"/>
      <c r="L28" s="86"/>
      <c r="M28" s="153" t="s">
        <v>526</v>
      </c>
      <c r="N28" s="153"/>
      <c r="O28" s="153" t="s">
        <v>529</v>
      </c>
      <c r="P28" s="153"/>
      <c r="Q28" s="153"/>
      <c r="R28" s="153" t="s">
        <v>527</v>
      </c>
      <c r="S28" s="216"/>
      <c r="T28" s="216"/>
    </row>
    <row r="29" spans="1:174" ht="38.25" customHeight="1">
      <c r="A29" s="124"/>
      <c r="B29" s="219" t="s">
        <v>513</v>
      </c>
      <c r="C29" s="220"/>
      <c r="D29" s="157" t="s">
        <v>515</v>
      </c>
      <c r="E29" s="157"/>
      <c r="F29" s="157" t="s">
        <v>517</v>
      </c>
      <c r="G29" s="157"/>
      <c r="H29" s="157" t="s">
        <v>510</v>
      </c>
      <c r="I29" s="157"/>
      <c r="J29" s="157" t="s">
        <v>512</v>
      </c>
      <c r="K29" s="158"/>
      <c r="L29" s="86"/>
      <c r="M29" s="154" t="s">
        <v>517</v>
      </c>
      <c r="N29" s="154"/>
      <c r="O29" s="154" t="s">
        <v>518</v>
      </c>
      <c r="P29" s="154"/>
      <c r="Q29" s="154"/>
      <c r="R29" s="214" t="s">
        <v>492</v>
      </c>
      <c r="S29" s="214"/>
      <c r="T29" s="214"/>
    </row>
    <row r="30" spans="1:174">
      <c r="A30" s="124"/>
      <c r="B30" s="221" t="s">
        <v>519</v>
      </c>
      <c r="C30" s="222"/>
      <c r="D30" s="162" t="s">
        <v>520</v>
      </c>
      <c r="E30" s="162"/>
      <c r="F30" s="162" t="s">
        <v>524</v>
      </c>
      <c r="G30" s="162"/>
      <c r="H30" s="164" t="s">
        <v>522</v>
      </c>
      <c r="I30" s="164"/>
      <c r="J30" s="157" t="s">
        <v>523</v>
      </c>
      <c r="K30" s="158"/>
      <c r="L30" s="86"/>
      <c r="M30" s="214" t="s">
        <v>524</v>
      </c>
      <c r="N30" s="214"/>
      <c r="O30" s="214" t="s">
        <v>525</v>
      </c>
      <c r="P30" s="214"/>
      <c r="Q30" s="214"/>
      <c r="R30" s="154" t="s">
        <v>528</v>
      </c>
      <c r="S30" s="217"/>
      <c r="T30" s="217"/>
    </row>
    <row r="31" spans="1:174" ht="15.75" thickBot="1">
      <c r="A31" s="124"/>
      <c r="B31" s="223"/>
      <c r="C31" s="224"/>
      <c r="D31" s="163"/>
      <c r="E31" s="163"/>
      <c r="F31" s="225"/>
      <c r="G31" s="225"/>
      <c r="H31" s="165"/>
      <c r="I31" s="165"/>
      <c r="J31" s="166"/>
      <c r="K31" s="167"/>
      <c r="L31" s="86"/>
      <c r="M31" s="215"/>
      <c r="N31" s="215"/>
      <c r="O31" s="215"/>
      <c r="P31" s="215"/>
      <c r="Q31" s="215"/>
      <c r="R31" s="218"/>
      <c r="S31" s="218"/>
      <c r="T31" s="218"/>
    </row>
    <row r="32" spans="1:174" ht="19.5" thickBot="1">
      <c r="A32" s="124"/>
      <c r="B32" s="211">
        <v>0.67</v>
      </c>
      <c r="C32" s="212"/>
      <c r="D32" s="212">
        <v>293.66000000000003</v>
      </c>
      <c r="E32" s="212"/>
      <c r="F32" s="238">
        <v>15.2</v>
      </c>
      <c r="G32" s="238"/>
      <c r="H32" s="212">
        <v>7850</v>
      </c>
      <c r="I32" s="212"/>
      <c r="J32" s="212">
        <v>2150</v>
      </c>
      <c r="K32" s="213"/>
      <c r="L32" s="86"/>
      <c r="M32" s="205">
        <f>ipologismoi!B51</f>
        <v>15.2</v>
      </c>
      <c r="N32" s="206"/>
      <c r="O32" s="205">
        <f>ipologismoi!Q53</f>
        <v>26.38663689005595</v>
      </c>
      <c r="P32" s="186"/>
      <c r="Q32" s="187"/>
      <c r="R32" s="185">
        <f>ipologismoi!S53</f>
        <v>57.604915940341982</v>
      </c>
      <c r="S32" s="186"/>
      <c r="T32" s="187"/>
    </row>
    <row r="33" spans="1:20">
      <c r="A33" s="86"/>
      <c r="B33" s="123"/>
      <c r="C33" s="123"/>
      <c r="D33" s="204" t="s">
        <v>533</v>
      </c>
      <c r="E33" s="204"/>
      <c r="F33" s="123"/>
      <c r="G33" s="123"/>
      <c r="H33" s="123"/>
      <c r="I33" s="123"/>
      <c r="J33" s="123"/>
      <c r="K33" s="123"/>
      <c r="L33" s="86"/>
      <c r="M33" s="207"/>
      <c r="N33" s="208"/>
      <c r="O33" s="207"/>
      <c r="P33" s="189"/>
      <c r="Q33" s="190"/>
      <c r="R33" s="188"/>
      <c r="S33" s="189"/>
      <c r="T33" s="190"/>
    </row>
    <row r="34" spans="1:20" ht="15.75" thickBot="1">
      <c r="A34" s="86"/>
      <c r="B34" s="123"/>
      <c r="C34" s="123"/>
      <c r="D34" s="204"/>
      <c r="E34" s="204"/>
      <c r="F34" s="123"/>
      <c r="G34" s="123"/>
      <c r="H34" s="123"/>
      <c r="I34" s="123"/>
      <c r="J34" s="123"/>
      <c r="K34" s="123"/>
      <c r="L34" s="86"/>
      <c r="M34" s="209"/>
      <c r="N34" s="210"/>
      <c r="O34" s="209"/>
      <c r="P34" s="192"/>
      <c r="Q34" s="193"/>
      <c r="R34" s="191"/>
      <c r="S34" s="192"/>
      <c r="T34" s="193"/>
    </row>
    <row r="35" spans="1:20">
      <c r="A35" s="86"/>
      <c r="B35" s="123"/>
      <c r="C35" s="123"/>
      <c r="D35" s="204"/>
      <c r="E35" s="204"/>
      <c r="F35" s="123"/>
      <c r="G35" s="123"/>
      <c r="H35" s="123"/>
      <c r="I35" s="123"/>
      <c r="J35" s="123"/>
      <c r="K35" s="123"/>
      <c r="L35" s="86"/>
      <c r="M35" s="198" t="str">
        <f>IF(O32&gt;M32,"H ΧΟΡΔΗ ΔΕΝ ΣΠΑΕΙ","Η ΧΟΡΔΗ ΘΑ ΣΠΑΣΕΙ")</f>
        <v>H ΧΟΡΔΗ ΔΕΝ ΣΠΑΕΙ</v>
      </c>
      <c r="N35" s="199"/>
      <c r="O35" s="199"/>
      <c r="P35" s="199"/>
      <c r="Q35" s="200"/>
      <c r="R35" s="194" t="s">
        <v>537</v>
      </c>
      <c r="S35" s="194"/>
      <c r="T35" s="195"/>
    </row>
    <row r="36" spans="1:20" ht="15.75" thickBo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201"/>
      <c r="N36" s="202"/>
      <c r="O36" s="202"/>
      <c r="P36" s="202"/>
      <c r="Q36" s="203"/>
      <c r="R36" s="196"/>
      <c r="S36" s="196"/>
      <c r="T36" s="197"/>
    </row>
    <row r="37" spans="1:20" ht="15.75" thickBo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5"/>
    </row>
    <row r="38" spans="1:20" ht="16.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226" t="s">
        <v>538</v>
      </c>
      <c r="N38" s="227"/>
      <c r="O38" s="227"/>
      <c r="P38" s="227"/>
      <c r="Q38" s="227"/>
      <c r="R38" s="227"/>
      <c r="S38" s="227"/>
      <c r="T38" s="228"/>
    </row>
    <row r="39" spans="1:20" ht="15.75" thickBo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229"/>
      <c r="N39" s="230"/>
      <c r="O39" s="230"/>
      <c r="P39" s="230"/>
      <c r="Q39" s="230"/>
      <c r="R39" s="230"/>
      <c r="S39" s="230"/>
      <c r="T39" s="231"/>
    </row>
    <row r="40" spans="1:20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232">
        <f>ipologismoi!M53</f>
        <v>1.5563029236904991E-2</v>
      </c>
      <c r="N40" s="233"/>
      <c r="O40" s="233"/>
      <c r="P40" s="233"/>
      <c r="Q40" s="233"/>
      <c r="R40" s="233"/>
      <c r="S40" s="233"/>
      <c r="T40" s="234"/>
    </row>
    <row r="41" spans="1:20" ht="15.75" thickBo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235"/>
      <c r="N41" s="236"/>
      <c r="O41" s="236"/>
      <c r="P41" s="236"/>
      <c r="Q41" s="236"/>
      <c r="R41" s="236"/>
      <c r="S41" s="236"/>
      <c r="T41" s="237"/>
    </row>
    <row r="42" spans="1:20">
      <c r="B42" s="85"/>
      <c r="C42" s="85"/>
      <c r="D42" s="85"/>
      <c r="E42" s="85"/>
      <c r="F42" s="85"/>
      <c r="G42" s="85"/>
      <c r="H42" s="85"/>
      <c r="I42" s="85"/>
      <c r="J42" s="85"/>
      <c r="K42" s="85"/>
      <c r="M42" s="85"/>
      <c r="N42" s="85"/>
      <c r="O42" s="85"/>
      <c r="P42" s="85"/>
      <c r="Q42" s="85"/>
      <c r="R42" s="85"/>
      <c r="S42" s="85"/>
      <c r="T42" s="85"/>
    </row>
    <row r="43" spans="1:20">
      <c r="B43" s="85"/>
      <c r="C43" s="85"/>
      <c r="D43" s="85"/>
      <c r="E43" s="85"/>
      <c r="F43" s="85"/>
      <c r="G43" s="85"/>
      <c r="H43" s="85"/>
      <c r="I43" s="85"/>
      <c r="J43" s="85"/>
      <c r="K43" s="85"/>
      <c r="M43" s="85"/>
      <c r="N43" s="85"/>
      <c r="O43" s="85"/>
      <c r="P43" s="85"/>
      <c r="Q43" s="85"/>
      <c r="R43" s="85"/>
      <c r="S43" s="85"/>
      <c r="T43" s="85"/>
    </row>
    <row r="44" spans="1:20">
      <c r="B44" s="239" t="s">
        <v>540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</row>
    <row r="45" spans="1:20"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</row>
    <row r="46" spans="1:20" s="85" customFormat="1" ht="15" customHeight="1"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</row>
    <row r="47" spans="1:20" s="85" customFormat="1" ht="15" customHeight="1"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</row>
    <row r="48" spans="1:20">
      <c r="B48" s="85"/>
      <c r="C48" s="85"/>
      <c r="D48" s="85"/>
      <c r="E48" s="85"/>
      <c r="F48" s="85"/>
      <c r="G48" s="85"/>
      <c r="H48" s="85"/>
      <c r="I48" s="85"/>
      <c r="J48" s="85"/>
      <c r="K48" s="85"/>
      <c r="M48" s="85"/>
      <c r="N48" s="85"/>
      <c r="O48" s="85"/>
      <c r="P48" s="85"/>
      <c r="Q48" s="85"/>
      <c r="R48" s="85"/>
      <c r="S48" s="85"/>
      <c r="T48" s="85"/>
    </row>
    <row r="49" spans="1:20" ht="15.75" thickBot="1">
      <c r="B49" s="85"/>
      <c r="C49" s="85"/>
      <c r="D49" s="85"/>
      <c r="E49" s="85"/>
      <c r="F49" s="85"/>
      <c r="G49" s="85"/>
      <c r="H49" s="85"/>
      <c r="I49" s="85"/>
      <c r="J49" s="85"/>
      <c r="K49" s="85"/>
      <c r="M49" s="85"/>
      <c r="N49" s="85"/>
      <c r="O49" s="85"/>
      <c r="P49" s="85"/>
      <c r="Q49" s="85"/>
      <c r="R49" s="85"/>
      <c r="S49" s="85"/>
      <c r="T49" s="85"/>
    </row>
    <row r="50" spans="1:20" ht="15.75" thickBot="1">
      <c r="A50" s="124">
        <v>3</v>
      </c>
      <c r="B50" s="168" t="s">
        <v>536</v>
      </c>
      <c r="C50" s="169"/>
      <c r="D50" s="169"/>
      <c r="E50" s="169"/>
      <c r="F50" s="169"/>
      <c r="G50" s="169"/>
      <c r="H50" s="169"/>
      <c r="I50" s="169"/>
      <c r="J50" s="169"/>
      <c r="K50" s="170"/>
      <c r="L50" s="86"/>
      <c r="M50" s="171" t="s">
        <v>535</v>
      </c>
      <c r="N50" s="172"/>
      <c r="O50" s="172"/>
      <c r="P50" s="172"/>
      <c r="Q50" s="172"/>
      <c r="R50" s="172"/>
      <c r="S50" s="172"/>
      <c r="T50" s="173"/>
    </row>
    <row r="51" spans="1:20" ht="15.75" thickBot="1">
      <c r="A51" s="124"/>
      <c r="B51" s="168" t="s">
        <v>534</v>
      </c>
      <c r="C51" s="170"/>
      <c r="D51" s="169" t="s">
        <v>508</v>
      </c>
      <c r="E51" s="170"/>
      <c r="F51" s="159" t="s">
        <v>516</v>
      </c>
      <c r="G51" s="160"/>
      <c r="H51" s="160"/>
      <c r="I51" s="160"/>
      <c r="J51" s="160"/>
      <c r="K51" s="161"/>
      <c r="L51" s="86"/>
      <c r="M51" s="174"/>
      <c r="N51" s="175"/>
      <c r="O51" s="175"/>
      <c r="P51" s="175"/>
      <c r="Q51" s="175"/>
      <c r="R51" s="175"/>
      <c r="S51" s="175"/>
      <c r="T51" s="176"/>
    </row>
    <row r="52" spans="1:20">
      <c r="A52" s="124"/>
      <c r="B52" s="180" t="s">
        <v>506</v>
      </c>
      <c r="C52" s="179"/>
      <c r="D52" s="179" t="s">
        <v>508</v>
      </c>
      <c r="E52" s="179"/>
      <c r="F52" s="182" t="s">
        <v>507</v>
      </c>
      <c r="G52" s="182"/>
      <c r="H52" s="155" t="s">
        <v>509</v>
      </c>
      <c r="I52" s="155"/>
      <c r="J52" s="155" t="s">
        <v>511</v>
      </c>
      <c r="K52" s="156"/>
      <c r="L52" s="86"/>
      <c r="M52" s="153" t="s">
        <v>526</v>
      </c>
      <c r="N52" s="153"/>
      <c r="O52" s="153" t="s">
        <v>529</v>
      </c>
      <c r="P52" s="153"/>
      <c r="Q52" s="153"/>
      <c r="R52" s="153" t="s">
        <v>527</v>
      </c>
      <c r="S52" s="216"/>
      <c r="T52" s="216"/>
    </row>
    <row r="53" spans="1:20">
      <c r="A53" s="124"/>
      <c r="B53" s="181" t="s">
        <v>513</v>
      </c>
      <c r="C53" s="157"/>
      <c r="D53" s="157" t="s">
        <v>515</v>
      </c>
      <c r="E53" s="157"/>
      <c r="F53" s="157" t="s">
        <v>514</v>
      </c>
      <c r="G53" s="157"/>
      <c r="H53" s="157" t="s">
        <v>510</v>
      </c>
      <c r="I53" s="157"/>
      <c r="J53" s="157" t="s">
        <v>512</v>
      </c>
      <c r="K53" s="158"/>
      <c r="L53" s="86"/>
      <c r="M53" s="154" t="s">
        <v>517</v>
      </c>
      <c r="N53" s="154"/>
      <c r="O53" s="154" t="s">
        <v>518</v>
      </c>
      <c r="P53" s="154"/>
      <c r="Q53" s="154"/>
      <c r="R53" s="214" t="s">
        <v>492</v>
      </c>
      <c r="S53" s="214"/>
      <c r="T53" s="214"/>
    </row>
    <row r="54" spans="1:20">
      <c r="A54" s="124"/>
      <c r="B54" s="183" t="s">
        <v>519</v>
      </c>
      <c r="C54" s="162"/>
      <c r="D54" s="162" t="s">
        <v>520</v>
      </c>
      <c r="E54" s="162"/>
      <c r="F54" s="162" t="s">
        <v>521</v>
      </c>
      <c r="G54" s="162"/>
      <c r="H54" s="164" t="s">
        <v>522</v>
      </c>
      <c r="I54" s="164"/>
      <c r="J54" s="157" t="s">
        <v>523</v>
      </c>
      <c r="K54" s="158"/>
      <c r="L54" s="86"/>
      <c r="M54" s="214" t="s">
        <v>524</v>
      </c>
      <c r="N54" s="214"/>
      <c r="O54" s="214" t="s">
        <v>525</v>
      </c>
      <c r="P54" s="214"/>
      <c r="Q54" s="214"/>
      <c r="R54" s="154" t="s">
        <v>528</v>
      </c>
      <c r="S54" s="217"/>
      <c r="T54" s="217"/>
    </row>
    <row r="55" spans="1:20" ht="15.75" thickBot="1">
      <c r="A55" s="124"/>
      <c r="B55" s="184"/>
      <c r="C55" s="163"/>
      <c r="D55" s="163"/>
      <c r="E55" s="163"/>
      <c r="F55" s="163"/>
      <c r="G55" s="163"/>
      <c r="H55" s="165"/>
      <c r="I55" s="165"/>
      <c r="J55" s="166"/>
      <c r="K55" s="167"/>
      <c r="L55" s="86"/>
      <c r="M55" s="215"/>
      <c r="N55" s="215"/>
      <c r="O55" s="215"/>
      <c r="P55" s="215"/>
      <c r="Q55" s="215"/>
      <c r="R55" s="218"/>
      <c r="S55" s="218"/>
      <c r="T55" s="218"/>
    </row>
    <row r="56" spans="1:20" ht="19.5" thickBot="1">
      <c r="A56" s="124"/>
      <c r="B56" s="211">
        <v>0.67</v>
      </c>
      <c r="C56" s="212"/>
      <c r="D56" s="212">
        <v>220</v>
      </c>
      <c r="E56" s="212"/>
      <c r="F56" s="212">
        <v>1.4E-2</v>
      </c>
      <c r="G56" s="212"/>
      <c r="H56" s="212">
        <v>7850</v>
      </c>
      <c r="I56" s="212"/>
      <c r="J56" s="212">
        <v>2150</v>
      </c>
      <c r="K56" s="213"/>
      <c r="L56" s="86"/>
      <c r="M56" s="205">
        <f>ipologismoi!J67</f>
        <v>6.9034656116132709</v>
      </c>
      <c r="N56" s="206"/>
      <c r="O56" s="205">
        <f>ipologismoi!P67</f>
        <v>21.352653169168551</v>
      </c>
      <c r="P56" s="186"/>
      <c r="Q56" s="187"/>
      <c r="R56" s="185">
        <f>ipologismoi!Q67</f>
        <v>32.330715798734083</v>
      </c>
      <c r="S56" s="186"/>
      <c r="T56" s="187"/>
    </row>
    <row r="57" spans="1:20">
      <c r="A57" s="86"/>
      <c r="B57" s="123"/>
      <c r="C57" s="123"/>
      <c r="D57" s="204" t="s">
        <v>533</v>
      </c>
      <c r="E57" s="204"/>
      <c r="F57" s="123"/>
      <c r="G57" s="123"/>
      <c r="H57" s="123"/>
      <c r="I57" s="123"/>
      <c r="J57" s="123"/>
      <c r="K57" s="123"/>
      <c r="L57" s="86"/>
      <c r="M57" s="207"/>
      <c r="N57" s="208"/>
      <c r="O57" s="207"/>
      <c r="P57" s="189"/>
      <c r="Q57" s="190"/>
      <c r="R57" s="188"/>
      <c r="S57" s="189"/>
      <c r="T57" s="190"/>
    </row>
    <row r="58" spans="1:20" ht="15.75" thickBot="1">
      <c r="A58" s="86"/>
      <c r="B58" s="123"/>
      <c r="C58" s="123"/>
      <c r="D58" s="204"/>
      <c r="E58" s="204"/>
      <c r="F58" s="123"/>
      <c r="G58" s="123"/>
      <c r="H58" s="123"/>
      <c r="I58" s="123"/>
      <c r="J58" s="123"/>
      <c r="K58" s="123"/>
      <c r="L58" s="86"/>
      <c r="M58" s="209"/>
      <c r="N58" s="210"/>
      <c r="O58" s="209"/>
      <c r="P58" s="192"/>
      <c r="Q58" s="193"/>
      <c r="R58" s="191"/>
      <c r="S58" s="192"/>
      <c r="T58" s="193"/>
    </row>
    <row r="59" spans="1:20">
      <c r="A59" s="86"/>
      <c r="B59" s="123"/>
      <c r="C59" s="123"/>
      <c r="D59" s="204"/>
      <c r="E59" s="204"/>
      <c r="F59" s="123"/>
      <c r="G59" s="123"/>
      <c r="H59" s="123"/>
      <c r="I59" s="123"/>
      <c r="J59" s="123"/>
      <c r="K59" s="123"/>
      <c r="L59" s="86"/>
      <c r="M59" s="198" t="str">
        <f>IF(O56&gt;M56,"H ΧΟΡΔΗ ΔΕΝ ΣΠΑΕΙ","Η ΧΟΡΔΗ ΘΑ ΣΠΑΣΕΙ")</f>
        <v>H ΧΟΡΔΗ ΔΕΝ ΣΠΑΕΙ</v>
      </c>
      <c r="N59" s="199"/>
      <c r="O59" s="199"/>
      <c r="P59" s="199"/>
      <c r="Q59" s="200"/>
      <c r="R59" s="194" t="s">
        <v>537</v>
      </c>
      <c r="S59" s="194"/>
      <c r="T59" s="195"/>
    </row>
    <row r="60" spans="1:20" ht="15.75" thickBo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201"/>
      <c r="N60" s="202"/>
      <c r="O60" s="202"/>
      <c r="P60" s="202"/>
      <c r="Q60" s="203"/>
      <c r="R60" s="196"/>
      <c r="S60" s="196"/>
      <c r="T60" s="197"/>
    </row>
    <row r="61" spans="1:20" s="85" customForma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1:20" s="85" customFormat="1">
      <c r="A62" s="8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87"/>
    </row>
    <row r="63" spans="1:20" s="85" customForma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1:20" s="85" customFormat="1" ht="15.75" thickBo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1:20" ht="15.75" thickBot="1">
      <c r="A65" s="124">
        <v>4</v>
      </c>
      <c r="B65" s="168" t="s">
        <v>536</v>
      </c>
      <c r="C65" s="169"/>
      <c r="D65" s="169"/>
      <c r="E65" s="169"/>
      <c r="F65" s="169"/>
      <c r="G65" s="169"/>
      <c r="H65" s="169"/>
      <c r="I65" s="169"/>
      <c r="J65" s="169"/>
      <c r="K65" s="170"/>
      <c r="L65" s="86"/>
      <c r="M65" s="171" t="s">
        <v>535</v>
      </c>
      <c r="N65" s="172"/>
      <c r="O65" s="172"/>
      <c r="P65" s="172"/>
      <c r="Q65" s="172"/>
      <c r="R65" s="172"/>
      <c r="S65" s="172"/>
      <c r="T65" s="173"/>
    </row>
    <row r="66" spans="1:20" ht="15.75" thickBot="1">
      <c r="A66" s="124"/>
      <c r="B66" s="168" t="s">
        <v>534</v>
      </c>
      <c r="C66" s="170"/>
      <c r="D66" s="169" t="s">
        <v>508</v>
      </c>
      <c r="E66" s="170"/>
      <c r="F66" s="159" t="s">
        <v>516</v>
      </c>
      <c r="G66" s="160"/>
      <c r="H66" s="160"/>
      <c r="I66" s="160"/>
      <c r="J66" s="160"/>
      <c r="K66" s="161"/>
      <c r="L66" s="86"/>
      <c r="M66" s="174"/>
      <c r="N66" s="175"/>
      <c r="O66" s="175"/>
      <c r="P66" s="175"/>
      <c r="Q66" s="175"/>
      <c r="R66" s="175"/>
      <c r="S66" s="175"/>
      <c r="T66" s="176"/>
    </row>
    <row r="67" spans="1:20">
      <c r="A67" s="124"/>
      <c r="B67" s="177" t="s">
        <v>506</v>
      </c>
      <c r="C67" s="178"/>
      <c r="D67" s="179" t="s">
        <v>508</v>
      </c>
      <c r="E67" s="179"/>
      <c r="F67" s="155" t="s">
        <v>526</v>
      </c>
      <c r="G67" s="155"/>
      <c r="H67" s="155" t="s">
        <v>509</v>
      </c>
      <c r="I67" s="155"/>
      <c r="J67" s="155" t="s">
        <v>511</v>
      </c>
      <c r="K67" s="156"/>
      <c r="L67" s="86"/>
      <c r="M67" s="153" t="s">
        <v>526</v>
      </c>
      <c r="N67" s="153"/>
      <c r="O67" s="153" t="s">
        <v>529</v>
      </c>
      <c r="P67" s="153"/>
      <c r="Q67" s="153"/>
      <c r="R67" s="153" t="s">
        <v>527</v>
      </c>
      <c r="S67" s="216"/>
      <c r="T67" s="216"/>
    </row>
    <row r="68" spans="1:20">
      <c r="A68" s="124"/>
      <c r="B68" s="219" t="s">
        <v>513</v>
      </c>
      <c r="C68" s="220"/>
      <c r="D68" s="157" t="s">
        <v>515</v>
      </c>
      <c r="E68" s="157"/>
      <c r="F68" s="157" t="s">
        <v>517</v>
      </c>
      <c r="G68" s="157"/>
      <c r="H68" s="157" t="s">
        <v>510</v>
      </c>
      <c r="I68" s="157"/>
      <c r="J68" s="157" t="s">
        <v>512</v>
      </c>
      <c r="K68" s="158"/>
      <c r="L68" s="86"/>
      <c r="M68" s="154" t="s">
        <v>517</v>
      </c>
      <c r="N68" s="154"/>
      <c r="O68" s="154" t="s">
        <v>518</v>
      </c>
      <c r="P68" s="154"/>
      <c r="Q68" s="154"/>
      <c r="R68" s="214" t="s">
        <v>492</v>
      </c>
      <c r="S68" s="214"/>
      <c r="T68" s="214"/>
    </row>
    <row r="69" spans="1:20">
      <c r="A69" s="124"/>
      <c r="B69" s="221" t="s">
        <v>519</v>
      </c>
      <c r="C69" s="222"/>
      <c r="D69" s="162" t="s">
        <v>520</v>
      </c>
      <c r="E69" s="162"/>
      <c r="F69" s="162" t="s">
        <v>524</v>
      </c>
      <c r="G69" s="162"/>
      <c r="H69" s="164" t="s">
        <v>522</v>
      </c>
      <c r="I69" s="164"/>
      <c r="J69" s="157" t="s">
        <v>523</v>
      </c>
      <c r="K69" s="158"/>
      <c r="L69" s="86"/>
      <c r="M69" s="214" t="s">
        <v>524</v>
      </c>
      <c r="N69" s="214"/>
      <c r="O69" s="214" t="s">
        <v>525</v>
      </c>
      <c r="P69" s="214"/>
      <c r="Q69" s="214"/>
      <c r="R69" s="154" t="s">
        <v>528</v>
      </c>
      <c r="S69" s="217"/>
      <c r="T69" s="217"/>
    </row>
    <row r="70" spans="1:20" ht="15.75" thickBot="1">
      <c r="A70" s="124"/>
      <c r="B70" s="223"/>
      <c r="C70" s="224"/>
      <c r="D70" s="163"/>
      <c r="E70" s="163"/>
      <c r="F70" s="225"/>
      <c r="G70" s="225"/>
      <c r="H70" s="165"/>
      <c r="I70" s="165"/>
      <c r="J70" s="166"/>
      <c r="K70" s="167"/>
      <c r="L70" s="86"/>
      <c r="M70" s="215"/>
      <c r="N70" s="215"/>
      <c r="O70" s="215"/>
      <c r="P70" s="215"/>
      <c r="Q70" s="215"/>
      <c r="R70" s="218"/>
      <c r="S70" s="218"/>
      <c r="T70" s="218"/>
    </row>
    <row r="71" spans="1:20" ht="19.5" thickBot="1">
      <c r="A71" s="124"/>
      <c r="B71" s="211">
        <v>0.67</v>
      </c>
      <c r="C71" s="212"/>
      <c r="D71" s="212">
        <v>220</v>
      </c>
      <c r="E71" s="212"/>
      <c r="F71" s="238">
        <v>13.8</v>
      </c>
      <c r="G71" s="238"/>
      <c r="H71" s="212">
        <v>7850</v>
      </c>
      <c r="I71" s="212"/>
      <c r="J71" s="212">
        <v>2150</v>
      </c>
      <c r="K71" s="213"/>
      <c r="L71" s="86"/>
      <c r="M71" s="205">
        <f>ipologismoi!B75</f>
        <v>13.8</v>
      </c>
      <c r="N71" s="206"/>
      <c r="O71" s="205">
        <f>ipologismoi!Q77</f>
        <v>42.683867829848815</v>
      </c>
      <c r="P71" s="186"/>
      <c r="Q71" s="187"/>
      <c r="R71" s="185">
        <f>ipologismoi!S77</f>
        <v>32.330715798791005</v>
      </c>
      <c r="S71" s="186"/>
      <c r="T71" s="187"/>
    </row>
    <row r="72" spans="1:20">
      <c r="A72" s="86"/>
      <c r="B72" s="123"/>
      <c r="C72" s="123"/>
      <c r="D72" s="204" t="s">
        <v>533</v>
      </c>
      <c r="E72" s="204"/>
      <c r="F72" s="123"/>
      <c r="G72" s="123"/>
      <c r="H72" s="123"/>
      <c r="I72" s="123"/>
      <c r="J72" s="123"/>
      <c r="K72" s="123"/>
      <c r="L72" s="86"/>
      <c r="M72" s="207"/>
      <c r="N72" s="208"/>
      <c r="O72" s="207"/>
      <c r="P72" s="189"/>
      <c r="Q72" s="190"/>
      <c r="R72" s="188"/>
      <c r="S72" s="189"/>
      <c r="T72" s="190"/>
    </row>
    <row r="73" spans="1:20" ht="15.75" thickBot="1">
      <c r="A73" s="86"/>
      <c r="B73" s="123"/>
      <c r="C73" s="123"/>
      <c r="D73" s="204"/>
      <c r="E73" s="204"/>
      <c r="F73" s="123"/>
      <c r="G73" s="123"/>
      <c r="H73" s="123"/>
      <c r="I73" s="123"/>
      <c r="J73" s="123"/>
      <c r="K73" s="123"/>
      <c r="L73" s="86"/>
      <c r="M73" s="209"/>
      <c r="N73" s="210"/>
      <c r="O73" s="209"/>
      <c r="P73" s="192"/>
      <c r="Q73" s="193"/>
      <c r="R73" s="191"/>
      <c r="S73" s="192"/>
      <c r="T73" s="193"/>
    </row>
    <row r="74" spans="1:20">
      <c r="A74" s="86"/>
      <c r="B74" s="123"/>
      <c r="C74" s="123"/>
      <c r="D74" s="204"/>
      <c r="E74" s="204"/>
      <c r="F74" s="123"/>
      <c r="G74" s="123"/>
      <c r="H74" s="123"/>
      <c r="I74" s="123"/>
      <c r="J74" s="123"/>
      <c r="K74" s="123"/>
      <c r="L74" s="86"/>
      <c r="M74" s="198" t="str">
        <f>IF(O71&gt;M71,"H ΧΟΡΔΗ ΔΕΝ ΣΠΑΕΙ","Η ΧΟΡΔΗ ΘΑ ΣΠΑΣΕΙ")</f>
        <v>H ΧΟΡΔΗ ΔΕΝ ΣΠΑΕΙ</v>
      </c>
      <c r="N74" s="199"/>
      <c r="O74" s="199"/>
      <c r="P74" s="199"/>
      <c r="Q74" s="200"/>
      <c r="R74" s="194" t="s">
        <v>537</v>
      </c>
      <c r="S74" s="194"/>
      <c r="T74" s="195"/>
    </row>
    <row r="75" spans="1:20" ht="15.75" thickBo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201"/>
      <c r="N75" s="202"/>
      <c r="O75" s="202"/>
      <c r="P75" s="202"/>
      <c r="Q75" s="203"/>
      <c r="R75" s="196"/>
      <c r="S75" s="196"/>
      <c r="T75" s="197"/>
    </row>
    <row r="76" spans="1:20" ht="15.75" thickBo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5"/>
    </row>
    <row r="77" spans="1:20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226" t="s">
        <v>538</v>
      </c>
      <c r="N77" s="227"/>
      <c r="O77" s="227"/>
      <c r="P77" s="227"/>
      <c r="Q77" s="227"/>
      <c r="R77" s="227"/>
      <c r="S77" s="227"/>
      <c r="T77" s="228"/>
    </row>
    <row r="78" spans="1:20" ht="15.75" thickBo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229"/>
      <c r="N78" s="230"/>
      <c r="O78" s="230"/>
      <c r="P78" s="230"/>
      <c r="Q78" s="230"/>
      <c r="R78" s="230"/>
      <c r="S78" s="230"/>
      <c r="T78" s="231"/>
    </row>
    <row r="79" spans="1:20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232">
        <f>ipologismoi!M77</f>
        <v>1.9794019609940795E-2</v>
      </c>
      <c r="N79" s="233"/>
      <c r="O79" s="233"/>
      <c r="P79" s="233"/>
      <c r="Q79" s="233"/>
      <c r="R79" s="233"/>
      <c r="S79" s="233"/>
      <c r="T79" s="234"/>
    </row>
    <row r="80" spans="1:20" ht="15.75" thickBo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235"/>
      <c r="N80" s="236"/>
      <c r="O80" s="236"/>
      <c r="P80" s="236"/>
      <c r="Q80" s="236"/>
      <c r="R80" s="236"/>
      <c r="S80" s="236"/>
      <c r="T80" s="237"/>
    </row>
    <row r="81" spans="1:20" s="85" customFormat="1"/>
    <row r="82" spans="1:20" s="85" customFormat="1"/>
    <row r="83" spans="1:20" s="85" customFormat="1">
      <c r="B83" s="127" t="s">
        <v>541</v>
      </c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</row>
    <row r="84" spans="1:20" s="85" customFormat="1"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</row>
    <row r="85" spans="1:20" s="85" customFormat="1" ht="15" customHeight="1"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</row>
    <row r="86" spans="1:20" s="85" customFormat="1" ht="15" customHeight="1"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</row>
    <row r="87" spans="1:20" s="85" customFormat="1"/>
    <row r="88" spans="1:20" s="85" customFormat="1" ht="15.75" thickBot="1"/>
    <row r="89" spans="1:20" ht="15.75" thickBot="1">
      <c r="A89" s="124">
        <v>5</v>
      </c>
      <c r="B89" s="168" t="s">
        <v>536</v>
      </c>
      <c r="C89" s="169"/>
      <c r="D89" s="169"/>
      <c r="E89" s="169"/>
      <c r="F89" s="169"/>
      <c r="G89" s="169"/>
      <c r="H89" s="169"/>
      <c r="I89" s="169"/>
      <c r="J89" s="169"/>
      <c r="K89" s="170"/>
      <c r="L89" s="86"/>
      <c r="M89" s="171" t="s">
        <v>535</v>
      </c>
      <c r="N89" s="172"/>
      <c r="O89" s="172"/>
      <c r="P89" s="172"/>
      <c r="Q89" s="172"/>
      <c r="R89" s="172"/>
      <c r="S89" s="172"/>
      <c r="T89" s="173"/>
    </row>
    <row r="90" spans="1:20" ht="15.75" thickBot="1">
      <c r="A90" s="124"/>
      <c r="B90" s="168" t="s">
        <v>534</v>
      </c>
      <c r="C90" s="170"/>
      <c r="D90" s="169" t="s">
        <v>508</v>
      </c>
      <c r="E90" s="170"/>
      <c r="F90" s="159" t="s">
        <v>516</v>
      </c>
      <c r="G90" s="160"/>
      <c r="H90" s="160"/>
      <c r="I90" s="160"/>
      <c r="J90" s="160"/>
      <c r="K90" s="161"/>
      <c r="L90" s="86"/>
      <c r="M90" s="174"/>
      <c r="N90" s="175"/>
      <c r="O90" s="175"/>
      <c r="P90" s="175"/>
      <c r="Q90" s="175"/>
      <c r="R90" s="175"/>
      <c r="S90" s="175"/>
      <c r="T90" s="176"/>
    </row>
    <row r="91" spans="1:20">
      <c r="A91" s="124"/>
      <c r="B91" s="180" t="s">
        <v>506</v>
      </c>
      <c r="C91" s="179"/>
      <c r="D91" s="179" t="s">
        <v>508</v>
      </c>
      <c r="E91" s="179"/>
      <c r="F91" s="182" t="s">
        <v>507</v>
      </c>
      <c r="G91" s="182"/>
      <c r="H91" s="155" t="s">
        <v>509</v>
      </c>
      <c r="I91" s="155"/>
      <c r="J91" s="155" t="s">
        <v>511</v>
      </c>
      <c r="K91" s="156"/>
      <c r="L91" s="86"/>
      <c r="M91" s="153" t="s">
        <v>526</v>
      </c>
      <c r="N91" s="153"/>
      <c r="O91" s="153" t="s">
        <v>529</v>
      </c>
      <c r="P91" s="153"/>
      <c r="Q91" s="153"/>
      <c r="R91" s="153" t="s">
        <v>527</v>
      </c>
      <c r="S91" s="216"/>
      <c r="T91" s="216"/>
    </row>
    <row r="92" spans="1:20">
      <c r="A92" s="124"/>
      <c r="B92" s="181" t="s">
        <v>513</v>
      </c>
      <c r="C92" s="157"/>
      <c r="D92" s="157" t="s">
        <v>515</v>
      </c>
      <c r="E92" s="157"/>
      <c r="F92" s="157" t="s">
        <v>514</v>
      </c>
      <c r="G92" s="157"/>
      <c r="H92" s="157" t="s">
        <v>510</v>
      </c>
      <c r="I92" s="157"/>
      <c r="J92" s="157" t="s">
        <v>512</v>
      </c>
      <c r="K92" s="158"/>
      <c r="L92" s="86"/>
      <c r="M92" s="154" t="s">
        <v>517</v>
      </c>
      <c r="N92" s="154"/>
      <c r="O92" s="154" t="s">
        <v>518</v>
      </c>
      <c r="P92" s="154"/>
      <c r="Q92" s="154"/>
      <c r="R92" s="214" t="s">
        <v>492</v>
      </c>
      <c r="S92" s="214"/>
      <c r="T92" s="214"/>
    </row>
    <row r="93" spans="1:20">
      <c r="A93" s="124"/>
      <c r="B93" s="183" t="s">
        <v>519</v>
      </c>
      <c r="C93" s="162"/>
      <c r="D93" s="162" t="s">
        <v>520</v>
      </c>
      <c r="E93" s="162"/>
      <c r="F93" s="162" t="s">
        <v>521</v>
      </c>
      <c r="G93" s="162"/>
      <c r="H93" s="164" t="s">
        <v>522</v>
      </c>
      <c r="I93" s="164"/>
      <c r="J93" s="157" t="s">
        <v>523</v>
      </c>
      <c r="K93" s="158"/>
      <c r="L93" s="86"/>
      <c r="M93" s="214" t="s">
        <v>524</v>
      </c>
      <c r="N93" s="214"/>
      <c r="O93" s="214" t="s">
        <v>525</v>
      </c>
      <c r="P93" s="214"/>
      <c r="Q93" s="214"/>
      <c r="R93" s="154" t="s">
        <v>528</v>
      </c>
      <c r="S93" s="217"/>
      <c r="T93" s="217"/>
    </row>
    <row r="94" spans="1:20" ht="15.75" thickBot="1">
      <c r="A94" s="124"/>
      <c r="B94" s="184"/>
      <c r="C94" s="163"/>
      <c r="D94" s="163"/>
      <c r="E94" s="163"/>
      <c r="F94" s="163"/>
      <c r="G94" s="163"/>
      <c r="H94" s="165"/>
      <c r="I94" s="165"/>
      <c r="J94" s="166"/>
      <c r="K94" s="167"/>
      <c r="L94" s="86"/>
      <c r="M94" s="215"/>
      <c r="N94" s="215"/>
      <c r="O94" s="215"/>
      <c r="P94" s="215"/>
      <c r="Q94" s="215"/>
      <c r="R94" s="218"/>
      <c r="S94" s="218"/>
      <c r="T94" s="218"/>
    </row>
    <row r="95" spans="1:20" ht="19.5" thickBot="1">
      <c r="A95" s="124"/>
      <c r="B95" s="211">
        <v>0.67</v>
      </c>
      <c r="C95" s="213"/>
      <c r="D95" s="240">
        <v>146.83000000000001</v>
      </c>
      <c r="E95" s="241"/>
      <c r="F95" s="211">
        <v>2.1999999999999999E-2</v>
      </c>
      <c r="G95" s="213"/>
      <c r="H95" s="211">
        <v>6700</v>
      </c>
      <c r="I95" s="213"/>
      <c r="J95" s="211">
        <v>2150</v>
      </c>
      <c r="K95" s="213"/>
      <c r="L95" s="86"/>
      <c r="M95" s="205">
        <f>ipologismoi!J92</f>
        <v>6.4810569549694561</v>
      </c>
      <c r="N95" s="206"/>
      <c r="O95" s="205">
        <f>ipologismoi!P92</f>
        <v>52.727980274885589</v>
      </c>
      <c r="P95" s="186"/>
      <c r="Q95" s="187"/>
      <c r="R95" s="185">
        <f>ipologismoi!S103</f>
        <v>14.401228985085499</v>
      </c>
      <c r="S95" s="186"/>
      <c r="T95" s="187"/>
    </row>
    <row r="96" spans="1:20">
      <c r="A96" s="86"/>
      <c r="B96" s="123"/>
      <c r="C96" s="123"/>
      <c r="D96" s="204" t="s">
        <v>533</v>
      </c>
      <c r="E96" s="204"/>
      <c r="F96" s="123"/>
      <c r="G96" s="123"/>
      <c r="H96" s="123"/>
      <c r="I96" s="123"/>
      <c r="J96" s="123"/>
      <c r="K96" s="123"/>
      <c r="L96" s="86"/>
      <c r="M96" s="207"/>
      <c r="N96" s="208"/>
      <c r="O96" s="207"/>
      <c r="P96" s="189"/>
      <c r="Q96" s="190"/>
      <c r="R96" s="188"/>
      <c r="S96" s="189"/>
      <c r="T96" s="190"/>
    </row>
    <row r="97" spans="1:20" ht="15.75" thickBot="1">
      <c r="A97" s="86"/>
      <c r="B97" s="123"/>
      <c r="C97" s="123"/>
      <c r="D97" s="204"/>
      <c r="E97" s="204"/>
      <c r="F97" s="123"/>
      <c r="G97" s="123"/>
      <c r="H97" s="123"/>
      <c r="I97" s="123"/>
      <c r="J97" s="123"/>
      <c r="K97" s="123"/>
      <c r="L97" s="86"/>
      <c r="M97" s="209"/>
      <c r="N97" s="210"/>
      <c r="O97" s="209"/>
      <c r="P97" s="192"/>
      <c r="Q97" s="193"/>
      <c r="R97" s="191"/>
      <c r="S97" s="192"/>
      <c r="T97" s="193"/>
    </row>
    <row r="98" spans="1:20">
      <c r="A98" s="86"/>
      <c r="B98" s="123"/>
      <c r="C98" s="123"/>
      <c r="D98" s="204"/>
      <c r="E98" s="204"/>
      <c r="F98" s="123"/>
      <c r="G98" s="123"/>
      <c r="H98" s="123"/>
      <c r="I98" s="123"/>
      <c r="J98" s="123"/>
      <c r="K98" s="123"/>
      <c r="L98" s="86"/>
      <c r="M98" s="198" t="str">
        <f>IF(O95&gt;M95,"H ΧΟΡΔΗ ΔΕΝ ΣΠΑΕΙ","Η ΧΟΡΔΗ ΘΑ ΣΠΑΣΕΙ")</f>
        <v>H ΧΟΡΔΗ ΔΕΝ ΣΠΑΕΙ</v>
      </c>
      <c r="N98" s="199"/>
      <c r="O98" s="199"/>
      <c r="P98" s="199"/>
      <c r="Q98" s="200"/>
      <c r="R98" s="194" t="s">
        <v>537</v>
      </c>
      <c r="S98" s="194"/>
      <c r="T98" s="195"/>
    </row>
    <row r="99" spans="1:20" ht="15.75" thickBo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201"/>
      <c r="N99" s="202"/>
      <c r="O99" s="202"/>
      <c r="P99" s="202"/>
      <c r="Q99" s="203"/>
      <c r="R99" s="196"/>
      <c r="S99" s="196"/>
      <c r="T99" s="197"/>
    </row>
    <row r="100" spans="1:20" s="85" customForma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1:20" s="85" customFormat="1">
      <c r="A101" s="8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87"/>
    </row>
    <row r="102" spans="1:20" s="85" customForma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1:20" s="85" customFormat="1" ht="15.75" thickBo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1:20" ht="15.75" thickBot="1">
      <c r="A104" s="124">
        <v>6</v>
      </c>
      <c r="B104" s="168" t="s">
        <v>536</v>
      </c>
      <c r="C104" s="169"/>
      <c r="D104" s="169"/>
      <c r="E104" s="169"/>
      <c r="F104" s="169"/>
      <c r="G104" s="169"/>
      <c r="H104" s="169"/>
      <c r="I104" s="169"/>
      <c r="J104" s="169"/>
      <c r="K104" s="170"/>
      <c r="L104" s="86"/>
      <c r="M104" s="171" t="s">
        <v>535</v>
      </c>
      <c r="N104" s="172"/>
      <c r="O104" s="172"/>
      <c r="P104" s="172"/>
      <c r="Q104" s="172"/>
      <c r="R104" s="172"/>
      <c r="S104" s="172"/>
      <c r="T104" s="173"/>
    </row>
    <row r="105" spans="1:20" ht="15.75" thickBot="1">
      <c r="A105" s="124"/>
      <c r="B105" s="168" t="s">
        <v>534</v>
      </c>
      <c r="C105" s="170"/>
      <c r="D105" s="169" t="s">
        <v>508</v>
      </c>
      <c r="E105" s="170"/>
      <c r="F105" s="159" t="s">
        <v>516</v>
      </c>
      <c r="G105" s="160"/>
      <c r="H105" s="160"/>
      <c r="I105" s="160"/>
      <c r="J105" s="160"/>
      <c r="K105" s="161"/>
      <c r="L105" s="86"/>
      <c r="M105" s="174"/>
      <c r="N105" s="175"/>
      <c r="O105" s="175"/>
      <c r="P105" s="175"/>
      <c r="Q105" s="175"/>
      <c r="R105" s="175"/>
      <c r="S105" s="175"/>
      <c r="T105" s="176"/>
    </row>
    <row r="106" spans="1:20">
      <c r="A106" s="124"/>
      <c r="B106" s="177" t="s">
        <v>506</v>
      </c>
      <c r="C106" s="178"/>
      <c r="D106" s="179" t="s">
        <v>508</v>
      </c>
      <c r="E106" s="179"/>
      <c r="F106" s="155" t="s">
        <v>526</v>
      </c>
      <c r="G106" s="155"/>
      <c r="H106" s="155" t="s">
        <v>509</v>
      </c>
      <c r="I106" s="155"/>
      <c r="J106" s="155" t="s">
        <v>511</v>
      </c>
      <c r="K106" s="156"/>
      <c r="L106" s="86"/>
      <c r="M106" s="153" t="s">
        <v>526</v>
      </c>
      <c r="N106" s="153"/>
      <c r="O106" s="153" t="s">
        <v>529</v>
      </c>
      <c r="P106" s="153"/>
      <c r="Q106" s="153"/>
      <c r="R106" s="153" t="s">
        <v>527</v>
      </c>
      <c r="S106" s="216"/>
      <c r="T106" s="216"/>
    </row>
    <row r="107" spans="1:20">
      <c r="A107" s="124"/>
      <c r="B107" s="219" t="s">
        <v>513</v>
      </c>
      <c r="C107" s="220"/>
      <c r="D107" s="157" t="s">
        <v>515</v>
      </c>
      <c r="E107" s="157"/>
      <c r="F107" s="157" t="s">
        <v>517</v>
      </c>
      <c r="G107" s="157"/>
      <c r="H107" s="157" t="s">
        <v>510</v>
      </c>
      <c r="I107" s="157"/>
      <c r="J107" s="157" t="s">
        <v>512</v>
      </c>
      <c r="K107" s="158"/>
      <c r="L107" s="86"/>
      <c r="M107" s="154" t="s">
        <v>517</v>
      </c>
      <c r="N107" s="154"/>
      <c r="O107" s="154" t="s">
        <v>518</v>
      </c>
      <c r="P107" s="154"/>
      <c r="Q107" s="154"/>
      <c r="R107" s="214" t="s">
        <v>492</v>
      </c>
      <c r="S107" s="214"/>
      <c r="T107" s="214"/>
    </row>
    <row r="108" spans="1:20">
      <c r="A108" s="124"/>
      <c r="B108" s="221" t="s">
        <v>519</v>
      </c>
      <c r="C108" s="222"/>
      <c r="D108" s="162" t="s">
        <v>520</v>
      </c>
      <c r="E108" s="162"/>
      <c r="F108" s="162" t="s">
        <v>524</v>
      </c>
      <c r="G108" s="162"/>
      <c r="H108" s="164" t="s">
        <v>522</v>
      </c>
      <c r="I108" s="164"/>
      <c r="J108" s="157" t="s">
        <v>523</v>
      </c>
      <c r="K108" s="158"/>
      <c r="L108" s="86"/>
      <c r="M108" s="214" t="s">
        <v>524</v>
      </c>
      <c r="N108" s="214"/>
      <c r="O108" s="214" t="s">
        <v>525</v>
      </c>
      <c r="P108" s="214"/>
      <c r="Q108" s="214"/>
      <c r="R108" s="154" t="s">
        <v>528</v>
      </c>
      <c r="S108" s="217"/>
      <c r="T108" s="217"/>
    </row>
    <row r="109" spans="1:20" ht="15.75" thickBot="1">
      <c r="A109" s="124"/>
      <c r="B109" s="223"/>
      <c r="C109" s="224"/>
      <c r="D109" s="163"/>
      <c r="E109" s="163"/>
      <c r="F109" s="225"/>
      <c r="G109" s="225"/>
      <c r="H109" s="165"/>
      <c r="I109" s="165"/>
      <c r="J109" s="166"/>
      <c r="K109" s="167"/>
      <c r="L109" s="86"/>
      <c r="M109" s="215"/>
      <c r="N109" s="215"/>
      <c r="O109" s="215"/>
      <c r="P109" s="215"/>
      <c r="Q109" s="215"/>
      <c r="R109" s="218"/>
      <c r="S109" s="218"/>
      <c r="T109" s="218"/>
    </row>
    <row r="110" spans="1:20" ht="19.5" thickBot="1">
      <c r="A110" s="124"/>
      <c r="B110" s="211">
        <v>0.67</v>
      </c>
      <c r="C110" s="212"/>
      <c r="D110" s="212">
        <v>146.83000000000001</v>
      </c>
      <c r="E110" s="212"/>
      <c r="F110" s="238">
        <f>6.48+7.59</f>
        <v>14.07</v>
      </c>
      <c r="G110" s="238"/>
      <c r="H110" s="212">
        <v>7850</v>
      </c>
      <c r="I110" s="212"/>
      <c r="J110" s="212">
        <v>2150</v>
      </c>
      <c r="K110" s="213"/>
      <c r="L110" s="86"/>
      <c r="M110" s="205">
        <f>ipologismoi!B101</f>
        <v>14.07</v>
      </c>
      <c r="N110" s="206"/>
      <c r="O110" s="205">
        <f>ipologismoi!Q103</f>
        <v>97.699995011338743</v>
      </c>
      <c r="P110" s="186"/>
      <c r="Q110" s="187"/>
      <c r="R110" s="185">
        <f>ipologismoi!S114</f>
        <v>0</v>
      </c>
      <c r="S110" s="186"/>
      <c r="T110" s="187"/>
    </row>
    <row r="111" spans="1:20">
      <c r="A111" s="86"/>
      <c r="B111" s="123"/>
      <c r="C111" s="123"/>
      <c r="D111" s="204" t="s">
        <v>533</v>
      </c>
      <c r="E111" s="204"/>
      <c r="F111" s="123"/>
      <c r="G111" s="123"/>
      <c r="H111" s="123"/>
      <c r="I111" s="123"/>
      <c r="J111" s="123"/>
      <c r="K111" s="123"/>
      <c r="L111" s="86"/>
      <c r="M111" s="207"/>
      <c r="N111" s="208"/>
      <c r="O111" s="207"/>
      <c r="P111" s="189"/>
      <c r="Q111" s="190"/>
      <c r="R111" s="188"/>
      <c r="S111" s="189"/>
      <c r="T111" s="190"/>
    </row>
    <row r="112" spans="1:20" ht="15.75" thickBot="1">
      <c r="A112" s="86"/>
      <c r="B112" s="123"/>
      <c r="C112" s="123"/>
      <c r="D112" s="204"/>
      <c r="E112" s="204"/>
      <c r="F112" s="123"/>
      <c r="G112" s="123"/>
      <c r="H112" s="123"/>
      <c r="I112" s="123"/>
      <c r="J112" s="123"/>
      <c r="K112" s="123"/>
      <c r="L112" s="86"/>
      <c r="M112" s="209"/>
      <c r="N112" s="210"/>
      <c r="O112" s="209"/>
      <c r="P112" s="192"/>
      <c r="Q112" s="193"/>
      <c r="R112" s="191"/>
      <c r="S112" s="192"/>
      <c r="T112" s="193"/>
    </row>
    <row r="113" spans="1:20">
      <c r="A113" s="86"/>
      <c r="B113" s="123"/>
      <c r="C113" s="123"/>
      <c r="D113" s="204"/>
      <c r="E113" s="204"/>
      <c r="F113" s="123"/>
      <c r="G113" s="123"/>
      <c r="H113" s="123"/>
      <c r="I113" s="123"/>
      <c r="J113" s="123"/>
      <c r="K113" s="123"/>
      <c r="L113" s="86"/>
      <c r="M113" s="198" t="str">
        <f>IF(O110&gt;M110,"H ΧΟΡΔΗ ΔΕΝ ΣΠΑΕΙ","Η ΧΟΡΔΗ ΘΑ ΣΠΑΣΕΙ")</f>
        <v>H ΧΟΡΔΗ ΔΕΝ ΣΠΑΕΙ</v>
      </c>
      <c r="N113" s="199"/>
      <c r="O113" s="199"/>
      <c r="P113" s="199"/>
      <c r="Q113" s="200"/>
      <c r="R113" s="194" t="s">
        <v>537</v>
      </c>
      <c r="S113" s="194"/>
      <c r="T113" s="195"/>
    </row>
    <row r="114" spans="1:20" ht="15.75" thickBo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201"/>
      <c r="N114" s="202"/>
      <c r="O114" s="202"/>
      <c r="P114" s="202"/>
      <c r="Q114" s="203"/>
      <c r="R114" s="196"/>
      <c r="S114" s="196"/>
      <c r="T114" s="197"/>
    </row>
    <row r="115" spans="1:20" ht="15.75" thickBo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5"/>
    </row>
    <row r="116" spans="1:20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226" t="s">
        <v>538</v>
      </c>
      <c r="N116" s="227"/>
      <c r="O116" s="227"/>
      <c r="P116" s="227"/>
      <c r="Q116" s="227"/>
      <c r="R116" s="227"/>
      <c r="S116" s="227"/>
      <c r="T116" s="228"/>
    </row>
    <row r="117" spans="1:20" ht="15.75" thickBo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229"/>
      <c r="N117" s="230"/>
      <c r="O117" s="230"/>
      <c r="P117" s="230"/>
      <c r="Q117" s="230"/>
      <c r="R117" s="230"/>
      <c r="S117" s="230"/>
      <c r="T117" s="231"/>
    </row>
    <row r="118" spans="1:20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232">
        <f>ipologismoi!M103</f>
        <v>2.9946728394964098E-2</v>
      </c>
      <c r="N118" s="233"/>
      <c r="O118" s="233"/>
      <c r="P118" s="233"/>
      <c r="Q118" s="233"/>
      <c r="R118" s="233"/>
      <c r="S118" s="233"/>
      <c r="T118" s="234"/>
    </row>
    <row r="119" spans="1:20" ht="15.75" thickBo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235"/>
      <c r="N119" s="236"/>
      <c r="O119" s="236"/>
      <c r="P119" s="236"/>
      <c r="Q119" s="236"/>
      <c r="R119" s="236"/>
      <c r="S119" s="236"/>
      <c r="T119" s="237"/>
    </row>
    <row r="120" spans="1:20" s="85" customFormat="1"/>
    <row r="121" spans="1:20" s="85" customFormat="1"/>
    <row r="122" spans="1:20" s="85" customFormat="1"/>
    <row r="123" spans="1:20" s="85" customFormat="1"/>
    <row r="124" spans="1:20" s="85" customFormat="1">
      <c r="B124" s="126" t="s">
        <v>552</v>
      </c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</row>
    <row r="125" spans="1:20" s="85" customFormat="1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</row>
    <row r="126" spans="1:20" s="85" customFormat="1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</row>
    <row r="127" spans="1:20" s="85" customFormat="1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</row>
    <row r="128" spans="1:20" s="85" customFormat="1"/>
    <row r="129" spans="2:20" s="85" customFormat="1"/>
    <row r="130" spans="2:20" s="85" customFormat="1"/>
    <row r="131" spans="2:20" s="85" customFormat="1"/>
    <row r="132" spans="2:20" s="85" customFormat="1" ht="15.75" thickBot="1"/>
    <row r="133" spans="2:20" s="85" customFormat="1">
      <c r="B133" s="128" t="s">
        <v>547</v>
      </c>
      <c r="C133" s="129"/>
      <c r="D133" s="129"/>
      <c r="E133" s="134">
        <f>M32</f>
        <v>15.2</v>
      </c>
      <c r="F133" s="129"/>
      <c r="G133" s="137" t="s">
        <v>545</v>
      </c>
      <c r="H133" s="137"/>
      <c r="I133" s="146">
        <f>SUM(E133:F138)</f>
        <v>43.07</v>
      </c>
      <c r="J133" s="147"/>
      <c r="K133" s="147"/>
      <c r="L133" s="147" t="s">
        <v>546</v>
      </c>
      <c r="M133" s="150"/>
    </row>
    <row r="134" spans="2:20" s="85" customFormat="1">
      <c r="B134" s="130"/>
      <c r="C134" s="131"/>
      <c r="D134" s="131"/>
      <c r="E134" s="135"/>
      <c r="F134" s="131"/>
      <c r="G134" s="138"/>
      <c r="H134" s="138"/>
      <c r="I134" s="148"/>
      <c r="J134" s="148"/>
      <c r="K134" s="148"/>
      <c r="L134" s="148"/>
      <c r="M134" s="151"/>
    </row>
    <row r="135" spans="2:20" s="85" customFormat="1">
      <c r="B135" s="130" t="s">
        <v>548</v>
      </c>
      <c r="C135" s="131"/>
      <c r="D135" s="131"/>
      <c r="E135" s="135">
        <f>M71</f>
        <v>13.8</v>
      </c>
      <c r="F135" s="131"/>
      <c r="G135" s="138"/>
      <c r="H135" s="138"/>
      <c r="I135" s="148"/>
      <c r="J135" s="148"/>
      <c r="K135" s="148"/>
      <c r="L135" s="148"/>
      <c r="M135" s="151"/>
    </row>
    <row r="136" spans="2:20" s="85" customFormat="1">
      <c r="B136" s="130"/>
      <c r="C136" s="131"/>
      <c r="D136" s="131"/>
      <c r="E136" s="135"/>
      <c r="F136" s="131"/>
      <c r="G136" s="138"/>
      <c r="H136" s="138"/>
      <c r="I136" s="148"/>
      <c r="J136" s="148"/>
      <c r="K136" s="148"/>
      <c r="L136" s="148"/>
      <c r="M136" s="151"/>
    </row>
    <row r="137" spans="2:20" s="85" customFormat="1">
      <c r="B137" s="130" t="s">
        <v>549</v>
      </c>
      <c r="C137" s="131"/>
      <c r="D137" s="131"/>
      <c r="E137" s="135">
        <f>M110</f>
        <v>14.07</v>
      </c>
      <c r="F137" s="131"/>
      <c r="G137" s="138"/>
      <c r="H137" s="138"/>
      <c r="I137" s="148"/>
      <c r="J137" s="148"/>
      <c r="K137" s="148"/>
      <c r="L137" s="148"/>
      <c r="M137" s="151"/>
    </row>
    <row r="138" spans="2:20" s="85" customFormat="1" ht="15.75" thickBot="1">
      <c r="B138" s="132"/>
      <c r="C138" s="133"/>
      <c r="D138" s="133"/>
      <c r="E138" s="136"/>
      <c r="F138" s="133"/>
      <c r="G138" s="139"/>
      <c r="H138" s="139"/>
      <c r="I138" s="149"/>
      <c r="J138" s="149"/>
      <c r="K138" s="149"/>
      <c r="L138" s="149"/>
      <c r="M138" s="152"/>
    </row>
    <row r="139" spans="2:20" s="85" customFormat="1"/>
    <row r="140" spans="2:20" s="85" customFormat="1"/>
    <row r="141" spans="2:20" s="85" customFormat="1"/>
    <row r="142" spans="2:20" s="85" customFormat="1">
      <c r="B142" s="126" t="s">
        <v>553</v>
      </c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</row>
    <row r="143" spans="2:20" s="85" customFormat="1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</row>
    <row r="144" spans="2:20" s="85" customFormat="1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</row>
    <row r="145" spans="2:20" s="85" customFormat="1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</row>
    <row r="146" spans="2:20" s="85" customFormat="1"/>
    <row r="147" spans="2:20" s="85" customFormat="1" ht="15.75" thickBot="1"/>
    <row r="148" spans="2:20" s="85" customFormat="1">
      <c r="B148" s="128" t="s">
        <v>539</v>
      </c>
      <c r="C148" s="129"/>
      <c r="D148" s="140"/>
      <c r="E148" s="135">
        <f>M17</f>
        <v>7.5934771785836155</v>
      </c>
      <c r="F148" s="135"/>
      <c r="G148" s="143" t="s">
        <v>545</v>
      </c>
      <c r="H148" s="137"/>
      <c r="I148" s="146">
        <f>SUM(E148:F153)</f>
        <v>43.068419713946838</v>
      </c>
      <c r="J148" s="147"/>
      <c r="K148" s="147"/>
      <c r="L148" s="147" t="s">
        <v>546</v>
      </c>
      <c r="M148" s="150"/>
    </row>
    <row r="149" spans="2:20" s="85" customFormat="1">
      <c r="B149" s="130" t="s">
        <v>539</v>
      </c>
      <c r="C149" s="131"/>
      <c r="D149" s="141"/>
      <c r="E149" s="135">
        <f>M17</f>
        <v>7.5934771785836155</v>
      </c>
      <c r="F149" s="135"/>
      <c r="G149" s="144"/>
      <c r="H149" s="138"/>
      <c r="I149" s="148"/>
      <c r="J149" s="148"/>
      <c r="K149" s="148"/>
      <c r="L149" s="148"/>
      <c r="M149" s="151"/>
    </row>
    <row r="150" spans="2:20" s="85" customFormat="1">
      <c r="B150" s="130" t="s">
        <v>540</v>
      </c>
      <c r="C150" s="131"/>
      <c r="D150" s="141"/>
      <c r="E150" s="135">
        <f>M56</f>
        <v>6.9034656116132709</v>
      </c>
      <c r="F150" s="135"/>
      <c r="G150" s="144"/>
      <c r="H150" s="138"/>
      <c r="I150" s="148"/>
      <c r="J150" s="148"/>
      <c r="K150" s="148"/>
      <c r="L150" s="148"/>
      <c r="M150" s="151"/>
    </row>
    <row r="151" spans="2:20" s="85" customFormat="1">
      <c r="B151" s="130" t="s">
        <v>540</v>
      </c>
      <c r="C151" s="131"/>
      <c r="D151" s="141"/>
      <c r="E151" s="135">
        <f>M56</f>
        <v>6.9034656116132709</v>
      </c>
      <c r="F151" s="135"/>
      <c r="G151" s="144"/>
      <c r="H151" s="138"/>
      <c r="I151" s="148"/>
      <c r="J151" s="148"/>
      <c r="K151" s="148"/>
      <c r="L151" s="148"/>
      <c r="M151" s="151"/>
    </row>
    <row r="152" spans="2:20" s="85" customFormat="1">
      <c r="B152" s="130" t="s">
        <v>541</v>
      </c>
      <c r="C152" s="131"/>
      <c r="D152" s="141"/>
      <c r="E152" s="135">
        <f>M95</f>
        <v>6.4810569549694561</v>
      </c>
      <c r="F152" s="135"/>
      <c r="G152" s="144"/>
      <c r="H152" s="138"/>
      <c r="I152" s="148"/>
      <c r="J152" s="148"/>
      <c r="K152" s="148"/>
      <c r="L152" s="148"/>
      <c r="M152" s="151"/>
    </row>
    <row r="153" spans="2:20" s="85" customFormat="1" ht="15.75" thickBot="1">
      <c r="B153" s="132" t="s">
        <v>539</v>
      </c>
      <c r="C153" s="133"/>
      <c r="D153" s="142"/>
      <c r="E153" s="135">
        <f>M17</f>
        <v>7.5934771785836155</v>
      </c>
      <c r="F153" s="135"/>
      <c r="G153" s="145"/>
      <c r="H153" s="139"/>
      <c r="I153" s="149"/>
      <c r="J153" s="149"/>
      <c r="K153" s="149"/>
      <c r="L153" s="149"/>
      <c r="M153" s="152"/>
    </row>
    <row r="154" spans="2:20" s="85" customFormat="1">
      <c r="B154" s="96"/>
      <c r="C154" s="96"/>
      <c r="D154" s="96"/>
      <c r="E154" s="97"/>
      <c r="F154" s="97"/>
      <c r="G154" s="96"/>
      <c r="H154" s="96"/>
      <c r="I154" s="96"/>
      <c r="J154" s="96"/>
      <c r="K154" s="96"/>
      <c r="L154" s="96"/>
      <c r="M154" s="96"/>
    </row>
    <row r="155" spans="2:20" s="85" customFormat="1"/>
    <row r="156" spans="2:20" s="85" customFormat="1"/>
    <row r="157" spans="2:20" s="85" customFormat="1"/>
    <row r="158" spans="2:20" s="85" customFormat="1"/>
    <row r="159" spans="2:20" s="85" customFormat="1"/>
    <row r="160" spans="2:20" s="85" customFormat="1"/>
    <row r="161" s="85" customFormat="1"/>
    <row r="162" s="85" customFormat="1"/>
    <row r="163" s="85" customFormat="1"/>
    <row r="164" s="85" customFormat="1"/>
    <row r="165" s="85" customFormat="1"/>
    <row r="166" s="85" customFormat="1"/>
    <row r="167" s="85" customFormat="1"/>
    <row r="168" s="85" customFormat="1"/>
    <row r="169" s="85" customFormat="1"/>
    <row r="170" s="85" customFormat="1"/>
    <row r="171" s="85" customFormat="1"/>
    <row r="172" s="85" customFormat="1"/>
    <row r="173" s="85" customFormat="1"/>
    <row r="174" s="85" customFormat="1"/>
    <row r="175" s="85" customFormat="1"/>
    <row r="176" s="85" customFormat="1"/>
    <row r="177" s="85" customFormat="1"/>
    <row r="178" s="85" customFormat="1"/>
    <row r="179" s="85" customFormat="1"/>
    <row r="180" s="85" customFormat="1"/>
    <row r="181" s="85" customFormat="1"/>
    <row r="182" s="85" customFormat="1"/>
    <row r="183" s="85" customFormat="1"/>
    <row r="184" s="85" customFormat="1"/>
    <row r="185" s="85" customFormat="1"/>
    <row r="186" s="85" customFormat="1"/>
    <row r="187" s="85" customFormat="1"/>
    <row r="188" s="85" customFormat="1"/>
    <row r="189" s="85" customFormat="1"/>
    <row r="190" s="85" customFormat="1"/>
    <row r="191" s="85" customFormat="1"/>
    <row r="192" s="85" customFormat="1"/>
    <row r="193" s="85" customFormat="1"/>
    <row r="194" s="85" customFormat="1"/>
    <row r="195" s="85" customFormat="1"/>
    <row r="196" s="85" customFormat="1"/>
    <row r="197" s="85" customFormat="1"/>
    <row r="198" s="85" customFormat="1"/>
    <row r="199" s="85" customFormat="1"/>
    <row r="200" s="85" customFormat="1"/>
    <row r="201" s="85" customFormat="1"/>
    <row r="202" s="85" customFormat="1"/>
    <row r="203" s="85" customFormat="1"/>
    <row r="204" s="85" customFormat="1"/>
    <row r="205" s="85" customFormat="1"/>
    <row r="206" s="85" customFormat="1"/>
    <row r="207" s="85" customFormat="1"/>
    <row r="208" s="85" customFormat="1"/>
    <row r="209" s="85" customFormat="1"/>
    <row r="210" s="85" customFormat="1"/>
    <row r="211" s="85" customFormat="1"/>
    <row r="212" s="85" customFormat="1"/>
    <row r="213" s="85" customFormat="1"/>
    <row r="214" s="85" customFormat="1"/>
    <row r="215" s="85" customFormat="1"/>
    <row r="216" s="85" customFormat="1"/>
    <row r="217" s="85" customFormat="1"/>
    <row r="218" s="85" customFormat="1"/>
    <row r="219" s="85" customFormat="1"/>
    <row r="220" s="85" customFormat="1"/>
    <row r="221" s="85" customFormat="1"/>
    <row r="222" s="85" customFormat="1"/>
    <row r="223" s="85" customFormat="1"/>
    <row r="224" s="85" customFormat="1"/>
    <row r="225" s="85" customFormat="1"/>
    <row r="226" s="85" customFormat="1"/>
    <row r="227" s="85" customFormat="1"/>
    <row r="228" s="85" customFormat="1"/>
    <row r="229" s="85" customFormat="1"/>
    <row r="230" s="85" customFormat="1"/>
    <row r="231" s="85" customFormat="1"/>
    <row r="232" s="85" customFormat="1"/>
    <row r="233" s="85" customFormat="1"/>
    <row r="234" s="85" customFormat="1"/>
    <row r="235" s="85" customFormat="1"/>
    <row r="236" s="85" customFormat="1"/>
    <row r="237" s="85" customFormat="1"/>
    <row r="238" s="85" customFormat="1"/>
    <row r="239" s="85" customFormat="1"/>
    <row r="240" s="85" customFormat="1"/>
    <row r="241" s="85" customFormat="1"/>
    <row r="242" s="85" customFormat="1"/>
    <row r="243" s="85" customFormat="1"/>
    <row r="244" s="85" customFormat="1"/>
    <row r="245" s="85" customFormat="1"/>
    <row r="246" s="85" customFormat="1"/>
    <row r="247" s="85" customFormat="1"/>
    <row r="248" s="85" customFormat="1"/>
    <row r="249" s="85" customFormat="1"/>
    <row r="250" s="85" customFormat="1"/>
    <row r="251" s="85" customFormat="1"/>
    <row r="252" s="85" customFormat="1"/>
    <row r="253" s="85" customFormat="1"/>
    <row r="254" s="85" customFormat="1"/>
    <row r="255" s="85" customFormat="1"/>
    <row r="256" s="85" customFormat="1"/>
    <row r="257" s="85" customFormat="1"/>
    <row r="258" s="85" customFormat="1"/>
    <row r="259" s="85" customFormat="1"/>
    <row r="260" s="85" customFormat="1"/>
    <row r="261" s="85" customFormat="1"/>
    <row r="262" s="85" customFormat="1"/>
    <row r="263" s="85" customFormat="1"/>
    <row r="264" s="85" customFormat="1"/>
    <row r="265" s="85" customFormat="1"/>
    <row r="266" s="85" customFormat="1"/>
    <row r="267" s="85" customFormat="1"/>
    <row r="268" s="85" customFormat="1"/>
    <row r="269" s="85" customFormat="1"/>
    <row r="270" s="85" customFormat="1"/>
    <row r="271" s="85" customFormat="1"/>
    <row r="272" s="85" customFormat="1"/>
    <row r="273" s="85" customFormat="1"/>
    <row r="274" s="85" customFormat="1"/>
    <row r="275" s="85" customFormat="1"/>
    <row r="276" s="85" customFormat="1"/>
    <row r="277" s="85" customFormat="1"/>
    <row r="278" s="85" customFormat="1"/>
    <row r="279" s="85" customFormat="1"/>
    <row r="280" s="85" customFormat="1"/>
    <row r="281" s="85" customFormat="1"/>
    <row r="282" s="85" customFormat="1"/>
    <row r="283" s="85" customFormat="1"/>
    <row r="284" s="85" customFormat="1"/>
    <row r="285" s="85" customFormat="1"/>
    <row r="286" s="85" customFormat="1"/>
    <row r="287" s="85" customFormat="1"/>
    <row r="288" s="85" customFormat="1"/>
    <row r="289" s="85" customFormat="1"/>
    <row r="290" s="85" customFormat="1"/>
    <row r="291" s="85" customFormat="1"/>
    <row r="292" s="85" customFormat="1"/>
    <row r="293" s="85" customFormat="1"/>
    <row r="294" s="85" customFormat="1"/>
    <row r="295" s="85" customFormat="1"/>
    <row r="296" s="85" customFormat="1"/>
    <row r="297" s="85" customFormat="1"/>
    <row r="298" s="85" customFormat="1"/>
    <row r="299" s="85" customFormat="1"/>
    <row r="300" s="85" customFormat="1"/>
    <row r="301" s="85" customFormat="1"/>
    <row r="302" s="85" customFormat="1"/>
    <row r="303" s="85" customFormat="1"/>
    <row r="304" s="85" customFormat="1"/>
    <row r="305" s="85" customFormat="1"/>
    <row r="306" s="85" customFormat="1"/>
    <row r="307" s="85" customFormat="1"/>
    <row r="308" s="85" customFormat="1"/>
    <row r="309" s="85" customFormat="1"/>
    <row r="310" s="85" customFormat="1"/>
    <row r="311" s="85" customFormat="1"/>
    <row r="312" s="85" customFormat="1"/>
    <row r="313" s="85" customFormat="1"/>
    <row r="314" s="85" customFormat="1"/>
    <row r="315" s="85" customFormat="1"/>
    <row r="316" s="85" customFormat="1"/>
    <row r="317" s="85" customFormat="1"/>
    <row r="318" s="85" customFormat="1"/>
    <row r="319" s="85" customFormat="1"/>
    <row r="320" s="85" customFormat="1"/>
    <row r="321" s="85" customFormat="1"/>
    <row r="322" s="85" customFormat="1"/>
    <row r="323" s="85" customFormat="1"/>
    <row r="324" s="85" customFormat="1"/>
    <row r="325" s="85" customFormat="1"/>
    <row r="326" s="85" customFormat="1"/>
    <row r="327" s="85" customFormat="1"/>
    <row r="328" s="85" customFormat="1"/>
    <row r="329" s="85" customFormat="1"/>
    <row r="330" s="85" customFormat="1"/>
    <row r="331" s="85" customFormat="1"/>
    <row r="332" s="85" customFormat="1"/>
    <row r="333" s="85" customFormat="1"/>
    <row r="334" s="85" customFormat="1"/>
    <row r="335" s="85" customFormat="1"/>
    <row r="336" s="85" customFormat="1"/>
    <row r="337" s="85" customFormat="1"/>
    <row r="338" s="85" customFormat="1"/>
    <row r="339" s="85" customFormat="1"/>
    <row r="340" s="85" customFormat="1"/>
    <row r="341" s="85" customFormat="1"/>
    <row r="342" s="85" customFormat="1"/>
    <row r="343" s="85" customFormat="1"/>
    <row r="344" s="85" customFormat="1"/>
    <row r="345" s="85" customFormat="1"/>
    <row r="346" s="85" customFormat="1"/>
    <row r="347" s="85" customFormat="1"/>
    <row r="348" s="85" customFormat="1"/>
    <row r="349" s="85" customFormat="1"/>
    <row r="350" s="85" customFormat="1"/>
    <row r="351" s="85" customFormat="1"/>
    <row r="352" s="85" customFormat="1"/>
    <row r="353" s="85" customFormat="1"/>
    <row r="354" s="85" customFormat="1"/>
    <row r="355" s="85" customFormat="1"/>
    <row r="356" s="85" customFormat="1"/>
    <row r="357" s="85" customFormat="1"/>
    <row r="358" s="85" customFormat="1"/>
    <row r="359" s="85" customFormat="1"/>
    <row r="360" s="85" customFormat="1"/>
    <row r="361" s="85" customFormat="1"/>
    <row r="362" s="85" customFormat="1"/>
    <row r="363" s="85" customFormat="1"/>
    <row r="364" s="85" customFormat="1"/>
    <row r="365" s="85" customFormat="1"/>
    <row r="366" s="85" customFormat="1"/>
    <row r="367" s="85" customFormat="1"/>
    <row r="368" s="85" customFormat="1"/>
    <row r="369" s="85" customFormat="1"/>
    <row r="370" s="85" customFormat="1"/>
    <row r="371" s="85" customFormat="1"/>
    <row r="372" s="85" customFormat="1"/>
    <row r="373" s="85" customFormat="1"/>
    <row r="374" s="85" customFormat="1"/>
    <row r="375" s="85" customFormat="1"/>
    <row r="376" s="85" customFormat="1"/>
    <row r="377" s="85" customFormat="1"/>
    <row r="378" s="85" customFormat="1"/>
    <row r="379" s="85" customFormat="1"/>
    <row r="380" s="85" customFormat="1"/>
    <row r="381" s="85" customFormat="1"/>
    <row r="382" s="85" customFormat="1"/>
    <row r="383" s="85" customFormat="1"/>
    <row r="384" s="85" customFormat="1"/>
    <row r="385" s="85" customFormat="1"/>
    <row r="386" s="85" customFormat="1"/>
    <row r="387" s="85" customFormat="1"/>
    <row r="388" s="85" customFormat="1"/>
    <row r="389" s="85" customFormat="1"/>
    <row r="390" s="85" customFormat="1"/>
    <row r="391" s="85" customFormat="1"/>
    <row r="392" s="85" customFormat="1"/>
    <row r="393" s="85" customFormat="1"/>
    <row r="394" s="85" customFormat="1"/>
    <row r="395" s="85" customFormat="1"/>
    <row r="396" s="85" customFormat="1"/>
    <row r="397" s="85" customFormat="1"/>
    <row r="398" s="85" customFormat="1"/>
    <row r="399" s="85" customFormat="1"/>
    <row r="400" s="85" customFormat="1"/>
    <row r="401" s="85" customFormat="1"/>
    <row r="402" s="85" customFormat="1"/>
    <row r="403" s="85" customFormat="1"/>
    <row r="404" s="85" customFormat="1"/>
    <row r="405" s="85" customFormat="1"/>
    <row r="406" s="85" customFormat="1"/>
    <row r="407" s="85" customFormat="1"/>
    <row r="408" s="85" customFormat="1"/>
    <row r="409" s="85" customFormat="1"/>
    <row r="410" s="85" customFormat="1"/>
    <row r="411" s="85" customFormat="1"/>
    <row r="412" s="85" customFormat="1"/>
    <row r="413" s="85" customFormat="1"/>
    <row r="414" s="85" customFormat="1"/>
    <row r="415" s="85" customFormat="1"/>
    <row r="416" s="85" customFormat="1"/>
    <row r="417" s="85" customFormat="1"/>
    <row r="418" s="85" customFormat="1"/>
    <row r="419" s="85" customFormat="1"/>
    <row r="420" s="85" customFormat="1"/>
    <row r="421" s="85" customFormat="1"/>
    <row r="422" s="85" customFormat="1"/>
    <row r="423" s="85" customFormat="1"/>
    <row r="424" s="85" customFormat="1"/>
    <row r="425" s="85" customFormat="1"/>
    <row r="426" s="85" customFormat="1"/>
    <row r="427" s="85" customFormat="1"/>
    <row r="428" s="85" customFormat="1"/>
    <row r="429" s="85" customFormat="1"/>
    <row r="430" s="85" customFormat="1"/>
    <row r="431" s="85" customFormat="1"/>
    <row r="432" s="85" customFormat="1"/>
    <row r="433" s="85" customFormat="1"/>
    <row r="434" s="85" customFormat="1"/>
    <row r="435" s="85" customFormat="1"/>
    <row r="436" s="85" customFormat="1"/>
    <row r="437" s="85" customFormat="1"/>
    <row r="438" s="85" customFormat="1"/>
    <row r="439" s="85" customFormat="1"/>
    <row r="440" s="85" customFormat="1"/>
    <row r="441" s="85" customFormat="1"/>
    <row r="442" s="85" customFormat="1"/>
    <row r="443" s="85" customFormat="1"/>
    <row r="444" s="85" customFormat="1"/>
    <row r="445" s="85" customFormat="1"/>
    <row r="446" s="85" customFormat="1"/>
    <row r="447" s="85" customFormat="1"/>
    <row r="448" s="85" customFormat="1"/>
    <row r="449" s="85" customFormat="1"/>
    <row r="450" s="85" customFormat="1"/>
    <row r="451" s="85" customFormat="1"/>
    <row r="452" s="85" customFormat="1"/>
    <row r="453" s="85" customFormat="1"/>
    <row r="454" s="85" customFormat="1"/>
    <row r="455" s="85" customFormat="1"/>
    <row r="456" s="85" customFormat="1"/>
    <row r="457" s="85" customFormat="1"/>
    <row r="458" s="85" customFormat="1"/>
    <row r="459" s="85" customFormat="1"/>
    <row r="460" s="85" customFormat="1"/>
    <row r="461" s="85" customFormat="1"/>
    <row r="462" s="85" customFormat="1"/>
    <row r="463" s="85" customFormat="1"/>
    <row r="464" s="85" customFormat="1"/>
    <row r="465" s="85" customFormat="1"/>
    <row r="466" s="85" customFormat="1"/>
    <row r="467" s="85" customFormat="1"/>
    <row r="468" s="85" customFormat="1"/>
    <row r="469" s="85" customFormat="1"/>
    <row r="470" s="85" customFormat="1"/>
    <row r="471" s="85" customFormat="1"/>
    <row r="472" s="85" customFormat="1"/>
    <row r="473" s="85" customFormat="1"/>
    <row r="474" s="85" customFormat="1"/>
    <row r="475" s="85" customFormat="1"/>
    <row r="476" s="85" customFormat="1"/>
    <row r="477" s="85" customFormat="1"/>
    <row r="478" s="85" customFormat="1"/>
    <row r="479" s="85" customFormat="1"/>
    <row r="480" s="85" customFormat="1"/>
    <row r="481" s="85" customFormat="1"/>
    <row r="482" s="85" customFormat="1"/>
    <row r="483" s="85" customFormat="1"/>
    <row r="484" s="85" customFormat="1"/>
    <row r="485" s="85" customFormat="1"/>
    <row r="486" s="85" customFormat="1"/>
    <row r="487" s="85" customFormat="1"/>
    <row r="488" s="85" customFormat="1"/>
    <row r="489" s="85" customFormat="1"/>
    <row r="490" s="85" customFormat="1"/>
    <row r="491" s="85" customFormat="1"/>
    <row r="492" s="85" customFormat="1"/>
    <row r="493" s="85" customFormat="1"/>
    <row r="494" s="85" customFormat="1"/>
    <row r="495" s="85" customFormat="1"/>
    <row r="496" s="85" customFormat="1"/>
    <row r="497" s="85" customFormat="1"/>
    <row r="498" s="85" customFormat="1"/>
    <row r="499" s="85" customFormat="1"/>
    <row r="500" s="85" customFormat="1"/>
    <row r="501" s="85" customFormat="1"/>
    <row r="502" s="85" customFormat="1"/>
    <row r="503" s="85" customFormat="1"/>
    <row r="504" s="85" customFormat="1"/>
    <row r="505" s="85" customFormat="1"/>
    <row r="506" s="85" customFormat="1"/>
    <row r="507" s="85" customFormat="1"/>
    <row r="508" s="85" customFormat="1"/>
    <row r="509" s="85" customFormat="1"/>
    <row r="510" s="85" customFormat="1"/>
    <row r="511" s="85" customFormat="1"/>
    <row r="512" s="85" customFormat="1"/>
    <row r="513" s="85" customFormat="1"/>
    <row r="514" s="85" customFormat="1"/>
    <row r="515" s="85" customFormat="1"/>
    <row r="516" s="85" customFormat="1"/>
    <row r="517" s="85" customFormat="1"/>
    <row r="518" s="85" customFormat="1"/>
    <row r="519" s="85" customFormat="1"/>
    <row r="520" s="85" customFormat="1"/>
    <row r="521" s="85" customFormat="1"/>
    <row r="522" s="85" customFormat="1"/>
    <row r="523" s="85" customFormat="1"/>
    <row r="524" s="85" customFormat="1"/>
    <row r="525" s="85" customFormat="1"/>
    <row r="526" s="85" customFormat="1"/>
    <row r="527" s="85" customFormat="1"/>
    <row r="528" s="85" customFormat="1"/>
    <row r="529" s="85" customFormat="1"/>
    <row r="530" s="85" customFormat="1"/>
    <row r="531" s="85" customFormat="1"/>
    <row r="532" s="85" customFormat="1"/>
    <row r="533" s="85" customFormat="1"/>
    <row r="534" s="85" customFormat="1"/>
    <row r="535" s="85" customFormat="1"/>
    <row r="536" s="85" customFormat="1"/>
    <row r="537" s="85" customFormat="1"/>
    <row r="538" s="85" customFormat="1"/>
    <row r="539" s="85" customFormat="1"/>
    <row r="540" s="85" customFormat="1"/>
    <row r="541" s="85" customFormat="1"/>
    <row r="542" s="85" customFormat="1"/>
    <row r="543" s="85" customFormat="1"/>
    <row r="544" s="85" customFormat="1"/>
    <row r="545" s="85" customFormat="1"/>
    <row r="546" s="85" customFormat="1"/>
    <row r="547" s="85" customFormat="1"/>
    <row r="548" s="85" customFormat="1"/>
    <row r="549" s="85" customFormat="1"/>
    <row r="550" s="85" customFormat="1"/>
    <row r="551" s="85" customFormat="1"/>
    <row r="552" s="85" customFormat="1"/>
    <row r="553" s="85" customFormat="1"/>
    <row r="554" s="85" customFormat="1"/>
    <row r="555" s="85" customFormat="1"/>
    <row r="556" s="85" customFormat="1"/>
    <row r="557" s="85" customFormat="1"/>
    <row r="558" s="85" customFormat="1"/>
    <row r="559" s="85" customFormat="1"/>
    <row r="560" s="85" customFormat="1"/>
    <row r="561" s="85" customFormat="1"/>
    <row r="562" s="85" customFormat="1"/>
    <row r="563" s="85" customFormat="1"/>
    <row r="564" s="85" customFormat="1"/>
    <row r="565" s="85" customFormat="1"/>
    <row r="566" s="85" customFormat="1"/>
    <row r="567" s="85" customFormat="1"/>
    <row r="568" s="85" customFormat="1"/>
    <row r="569" s="85" customFormat="1"/>
    <row r="570" s="85" customFormat="1"/>
    <row r="571" s="85" customFormat="1"/>
    <row r="572" s="85" customFormat="1"/>
    <row r="573" s="85" customFormat="1"/>
    <row r="574" s="85" customFormat="1"/>
    <row r="575" s="85" customFormat="1"/>
    <row r="576" s="85" customFormat="1"/>
    <row r="577" s="85" customFormat="1"/>
    <row r="578" s="85" customFormat="1"/>
    <row r="579" s="85" customFormat="1"/>
    <row r="580" s="85" customFormat="1"/>
    <row r="581" s="85" customFormat="1"/>
    <row r="582" s="85" customFormat="1"/>
    <row r="583" s="85" customFormat="1"/>
    <row r="584" s="85" customFormat="1"/>
    <row r="585" s="85" customFormat="1"/>
    <row r="586" s="85" customFormat="1"/>
    <row r="587" s="85" customFormat="1"/>
    <row r="588" s="85" customFormat="1"/>
    <row r="589" s="85" customFormat="1"/>
    <row r="590" s="85" customFormat="1"/>
    <row r="591" s="85" customFormat="1"/>
    <row r="592" s="85" customFormat="1"/>
    <row r="593" s="85" customFormat="1"/>
    <row r="594" s="85" customFormat="1"/>
    <row r="595" s="85" customFormat="1"/>
    <row r="596" s="85" customFormat="1"/>
    <row r="597" s="85" customFormat="1"/>
    <row r="598" s="85" customFormat="1"/>
    <row r="599" s="85" customFormat="1"/>
    <row r="600" s="85" customFormat="1"/>
    <row r="601" s="85" customFormat="1"/>
    <row r="602" s="85" customFormat="1"/>
    <row r="603" s="85" customFormat="1"/>
    <row r="604" s="85" customFormat="1"/>
    <row r="605" s="85" customFormat="1"/>
    <row r="606" s="85" customFormat="1"/>
    <row r="607" s="85" customFormat="1"/>
    <row r="608" s="85" customFormat="1"/>
    <row r="609" s="85" customFormat="1"/>
    <row r="610" s="85" customFormat="1"/>
    <row r="611" s="85" customFormat="1"/>
    <row r="612" s="85" customFormat="1"/>
    <row r="613" s="85" customFormat="1"/>
    <row r="614" s="85" customFormat="1"/>
    <row r="615" s="85" customFormat="1"/>
    <row r="616" s="85" customFormat="1"/>
    <row r="617" s="85" customFormat="1"/>
    <row r="618" s="85" customFormat="1"/>
    <row r="619" s="85" customFormat="1"/>
    <row r="620" s="85" customFormat="1"/>
    <row r="621" s="85" customFormat="1"/>
    <row r="622" s="85" customFormat="1"/>
    <row r="623" s="85" customFormat="1"/>
    <row r="624" s="85" customFormat="1"/>
    <row r="625" s="85" customFormat="1"/>
    <row r="626" s="85" customFormat="1"/>
    <row r="627" s="85" customFormat="1"/>
    <row r="628" s="85" customFormat="1"/>
    <row r="629" s="85" customFormat="1"/>
    <row r="630" s="85" customFormat="1"/>
    <row r="631" s="85" customFormat="1"/>
    <row r="632" s="85" customFormat="1"/>
    <row r="633" s="85" customFormat="1"/>
    <row r="634" s="85" customFormat="1"/>
    <row r="635" s="85" customFormat="1"/>
    <row r="636" s="85" customFormat="1"/>
    <row r="637" s="85" customFormat="1"/>
    <row r="638" s="85" customFormat="1"/>
    <row r="639" s="85" customFormat="1"/>
    <row r="640" s="85" customFormat="1"/>
    <row r="641" s="85" customFormat="1"/>
    <row r="642" s="85" customFormat="1"/>
    <row r="643" s="85" customFormat="1"/>
    <row r="644" s="85" customFormat="1"/>
    <row r="645" s="85" customFormat="1"/>
    <row r="646" s="85" customFormat="1"/>
    <row r="647" s="85" customFormat="1"/>
    <row r="648" s="85" customFormat="1"/>
    <row r="649" s="85" customFormat="1"/>
    <row r="650" s="85" customFormat="1"/>
    <row r="651" s="85" customFormat="1"/>
    <row r="652" s="85" customFormat="1"/>
    <row r="653" s="85" customFormat="1"/>
    <row r="654" s="85" customFormat="1"/>
    <row r="655" s="85" customFormat="1"/>
    <row r="656" s="85" customFormat="1"/>
    <row r="657" s="85" customFormat="1"/>
    <row r="658" s="85" customFormat="1"/>
    <row r="659" s="85" customFormat="1"/>
    <row r="660" s="85" customFormat="1"/>
    <row r="661" s="85" customFormat="1"/>
    <row r="662" s="85" customFormat="1"/>
    <row r="663" s="85" customFormat="1"/>
    <row r="664" s="85" customFormat="1"/>
    <row r="665" s="85" customFormat="1"/>
    <row r="666" s="85" customFormat="1"/>
    <row r="667" s="85" customFormat="1"/>
    <row r="668" s="85" customFormat="1"/>
    <row r="669" s="85" customFormat="1"/>
    <row r="670" s="85" customFormat="1"/>
    <row r="671" s="85" customFormat="1"/>
    <row r="672" s="85" customFormat="1"/>
    <row r="673" s="85" customFormat="1"/>
    <row r="674" s="85" customFormat="1"/>
    <row r="675" s="85" customFormat="1"/>
    <row r="676" s="85" customFormat="1"/>
    <row r="677" s="85" customFormat="1"/>
    <row r="678" s="85" customFormat="1"/>
    <row r="679" s="85" customFormat="1"/>
    <row r="680" s="85" customFormat="1"/>
    <row r="681" s="85" customFormat="1"/>
    <row r="682" s="85" customFormat="1"/>
    <row r="683" s="85" customFormat="1"/>
    <row r="684" s="85" customFormat="1"/>
    <row r="685" s="85" customFormat="1"/>
    <row r="686" s="85" customFormat="1"/>
    <row r="687" s="85" customFormat="1"/>
    <row r="688" s="85" customFormat="1"/>
    <row r="689" s="85" customFormat="1"/>
    <row r="690" s="85" customFormat="1"/>
    <row r="691" s="85" customFormat="1"/>
    <row r="692" s="85" customFormat="1"/>
    <row r="693" s="85" customFormat="1"/>
    <row r="694" s="85" customFormat="1"/>
    <row r="695" s="85" customFormat="1"/>
    <row r="696" s="85" customFormat="1"/>
    <row r="697" s="85" customFormat="1"/>
    <row r="698" s="85" customFormat="1"/>
    <row r="699" s="85" customFormat="1"/>
    <row r="700" s="85" customFormat="1"/>
    <row r="701" s="85" customFormat="1"/>
    <row r="702" s="85" customFormat="1"/>
    <row r="703" s="85" customFormat="1"/>
    <row r="704" s="85" customFormat="1"/>
    <row r="705" s="85" customFormat="1"/>
    <row r="706" s="85" customFormat="1"/>
    <row r="707" s="85" customFormat="1"/>
    <row r="708" s="85" customFormat="1"/>
    <row r="709" s="85" customFormat="1"/>
    <row r="710" s="85" customFormat="1"/>
    <row r="711" s="85" customFormat="1"/>
    <row r="712" s="85" customFormat="1"/>
    <row r="713" s="85" customFormat="1"/>
    <row r="714" s="85" customFormat="1"/>
    <row r="715" s="85" customFormat="1"/>
    <row r="716" s="85" customFormat="1"/>
    <row r="717" s="85" customFormat="1"/>
    <row r="718" s="85" customFormat="1"/>
    <row r="719" s="85" customFormat="1"/>
    <row r="720" s="85" customFormat="1"/>
    <row r="721" s="85" customFormat="1"/>
    <row r="722" s="85" customFormat="1"/>
    <row r="723" s="85" customFormat="1"/>
    <row r="724" s="85" customFormat="1"/>
    <row r="725" s="85" customFormat="1"/>
    <row r="726" s="85" customFormat="1"/>
    <row r="727" s="85" customFormat="1"/>
    <row r="728" s="85" customFormat="1"/>
    <row r="729" s="85" customFormat="1"/>
    <row r="730" s="85" customFormat="1"/>
    <row r="731" s="85" customFormat="1"/>
    <row r="732" s="85" customFormat="1"/>
    <row r="733" s="85" customFormat="1"/>
    <row r="734" s="85" customFormat="1"/>
    <row r="735" s="85" customFormat="1"/>
    <row r="736" s="85" customFormat="1"/>
    <row r="737" s="85" customFormat="1"/>
    <row r="738" s="85" customFormat="1"/>
    <row r="739" s="85" customFormat="1"/>
    <row r="740" s="85" customFormat="1"/>
    <row r="741" s="85" customFormat="1"/>
    <row r="742" s="85" customFormat="1"/>
    <row r="743" s="85" customFormat="1"/>
    <row r="744" s="85" customFormat="1"/>
    <row r="745" s="85" customFormat="1"/>
    <row r="746" s="85" customFormat="1"/>
    <row r="747" s="85" customFormat="1"/>
    <row r="748" s="85" customFormat="1"/>
    <row r="749" s="85" customFormat="1"/>
    <row r="750" s="85" customFormat="1"/>
    <row r="751" s="85" customFormat="1"/>
    <row r="752" s="85" customFormat="1"/>
    <row r="753" s="85" customFormat="1"/>
    <row r="754" s="85" customFormat="1"/>
    <row r="755" s="85" customFormat="1"/>
    <row r="756" s="85" customFormat="1"/>
    <row r="757" s="85" customFormat="1"/>
    <row r="758" s="85" customFormat="1"/>
    <row r="759" s="85" customFormat="1"/>
    <row r="760" s="85" customFormat="1"/>
    <row r="761" s="85" customFormat="1"/>
    <row r="762" s="85" customFormat="1"/>
    <row r="763" s="85" customFormat="1"/>
    <row r="764" s="85" customFormat="1"/>
    <row r="765" s="85" customFormat="1"/>
    <row r="766" s="85" customFormat="1"/>
    <row r="767" s="85" customFormat="1"/>
    <row r="768" s="85" customFormat="1"/>
    <row r="769" s="85" customFormat="1"/>
    <row r="770" s="85" customFormat="1"/>
    <row r="771" s="85" customFormat="1"/>
    <row r="772" s="85" customFormat="1"/>
    <row r="773" s="85" customFormat="1"/>
    <row r="774" s="85" customFormat="1"/>
    <row r="775" s="85" customFormat="1"/>
    <row r="776" s="85" customFormat="1"/>
    <row r="777" s="85" customFormat="1"/>
    <row r="778" s="85" customFormat="1"/>
    <row r="779" s="85" customFormat="1"/>
    <row r="780" s="85" customFormat="1"/>
    <row r="781" s="85" customFormat="1"/>
    <row r="782" s="85" customFormat="1"/>
    <row r="783" s="85" customFormat="1"/>
    <row r="784" s="85" customFormat="1"/>
    <row r="785" s="85" customFormat="1"/>
    <row r="786" s="85" customFormat="1"/>
    <row r="787" s="85" customFormat="1"/>
    <row r="788" s="85" customFormat="1"/>
    <row r="789" s="85" customFormat="1"/>
    <row r="790" s="85" customFormat="1"/>
    <row r="791" s="85" customFormat="1"/>
    <row r="792" s="85" customFormat="1"/>
    <row r="793" s="85" customFormat="1"/>
    <row r="794" s="85" customFormat="1"/>
    <row r="795" s="85" customFormat="1"/>
    <row r="796" s="85" customFormat="1"/>
    <row r="797" s="85" customFormat="1"/>
    <row r="798" s="85" customFormat="1"/>
    <row r="799" s="85" customFormat="1"/>
    <row r="800" s="85" customFormat="1"/>
    <row r="801" s="85" customFormat="1"/>
    <row r="802" s="85" customFormat="1"/>
    <row r="803" s="85" customFormat="1"/>
    <row r="804" s="85" customFormat="1"/>
    <row r="805" s="85" customFormat="1"/>
    <row r="806" s="85" customFormat="1"/>
    <row r="807" s="85" customFormat="1"/>
    <row r="808" s="85" customFormat="1"/>
    <row r="809" s="85" customFormat="1"/>
    <row r="810" s="85" customFormat="1"/>
    <row r="811" s="85" customFormat="1"/>
    <row r="812" s="85" customFormat="1"/>
    <row r="813" s="85" customFormat="1"/>
    <row r="814" s="85" customFormat="1"/>
    <row r="815" s="85" customFormat="1"/>
    <row r="816" s="85" customFormat="1"/>
    <row r="817" s="85" customFormat="1"/>
    <row r="818" s="85" customFormat="1"/>
    <row r="819" s="85" customFormat="1"/>
    <row r="820" s="85" customFormat="1"/>
    <row r="821" s="85" customFormat="1"/>
    <row r="822" s="85" customFormat="1"/>
    <row r="823" s="85" customFormat="1"/>
    <row r="824" s="85" customFormat="1"/>
    <row r="825" s="85" customFormat="1"/>
    <row r="826" s="85" customFormat="1"/>
    <row r="827" s="85" customFormat="1"/>
    <row r="828" s="85" customFormat="1"/>
    <row r="829" s="85" customFormat="1"/>
    <row r="830" s="85" customFormat="1"/>
    <row r="831" s="85" customFormat="1"/>
    <row r="832" s="85" customFormat="1"/>
    <row r="833" s="85" customFormat="1"/>
    <row r="834" s="85" customFormat="1"/>
    <row r="835" s="85" customFormat="1"/>
    <row r="836" s="85" customFormat="1"/>
    <row r="837" s="85" customFormat="1"/>
    <row r="838" s="85" customFormat="1"/>
    <row r="839" s="85" customFormat="1"/>
    <row r="840" s="85" customFormat="1"/>
    <row r="841" s="85" customFormat="1"/>
    <row r="842" s="85" customFormat="1"/>
    <row r="843" s="85" customFormat="1"/>
    <row r="844" s="85" customFormat="1"/>
    <row r="845" s="85" customFormat="1"/>
    <row r="846" s="85" customFormat="1"/>
    <row r="847" s="85" customFormat="1"/>
    <row r="848" s="85" customFormat="1"/>
    <row r="849" s="85" customFormat="1"/>
    <row r="850" s="85" customFormat="1"/>
  </sheetData>
  <mergeCells count="316">
    <mergeCell ref="M116:T117"/>
    <mergeCell ref="M118:T119"/>
    <mergeCell ref="O110:Q112"/>
    <mergeCell ref="R110:T112"/>
    <mergeCell ref="B111:C113"/>
    <mergeCell ref="D111:E113"/>
    <mergeCell ref="F111:G113"/>
    <mergeCell ref="H111:I113"/>
    <mergeCell ref="J111:K113"/>
    <mergeCell ref="M113:Q114"/>
    <mergeCell ref="R113:T114"/>
    <mergeCell ref="B110:C110"/>
    <mergeCell ref="D110:E110"/>
    <mergeCell ref="F110:G110"/>
    <mergeCell ref="H110:I110"/>
    <mergeCell ref="J110:K110"/>
    <mergeCell ref="M110:N112"/>
    <mergeCell ref="B107:C107"/>
    <mergeCell ref="D107:E107"/>
    <mergeCell ref="F107:G107"/>
    <mergeCell ref="H107:I107"/>
    <mergeCell ref="J107:K107"/>
    <mergeCell ref="M107:N107"/>
    <mergeCell ref="O107:Q107"/>
    <mergeCell ref="R107:T107"/>
    <mergeCell ref="B108:C109"/>
    <mergeCell ref="D108:E109"/>
    <mergeCell ref="F108:G109"/>
    <mergeCell ref="H108:I109"/>
    <mergeCell ref="J108:K109"/>
    <mergeCell ref="M108:N109"/>
    <mergeCell ref="O108:Q109"/>
    <mergeCell ref="R108:T109"/>
    <mergeCell ref="B104:K104"/>
    <mergeCell ref="M104:T105"/>
    <mergeCell ref="B105:C105"/>
    <mergeCell ref="D105:E105"/>
    <mergeCell ref="F105:K105"/>
    <mergeCell ref="B106:C106"/>
    <mergeCell ref="D106:E106"/>
    <mergeCell ref="F106:G106"/>
    <mergeCell ref="H106:I106"/>
    <mergeCell ref="J106:K106"/>
    <mergeCell ref="M106:N106"/>
    <mergeCell ref="O106:Q106"/>
    <mergeCell ref="R106:T106"/>
    <mergeCell ref="B93:C94"/>
    <mergeCell ref="D93:E94"/>
    <mergeCell ref="F93:G94"/>
    <mergeCell ref="H93:I94"/>
    <mergeCell ref="J93:K94"/>
    <mergeCell ref="M93:N94"/>
    <mergeCell ref="O93:Q94"/>
    <mergeCell ref="R93:T94"/>
    <mergeCell ref="O95:Q97"/>
    <mergeCell ref="R95:T97"/>
    <mergeCell ref="B96:C98"/>
    <mergeCell ref="D96:E98"/>
    <mergeCell ref="F96:G98"/>
    <mergeCell ref="H96:I98"/>
    <mergeCell ref="J96:K98"/>
    <mergeCell ref="M98:Q99"/>
    <mergeCell ref="R98:T99"/>
    <mergeCell ref="B95:C95"/>
    <mergeCell ref="D95:E95"/>
    <mergeCell ref="F95:G95"/>
    <mergeCell ref="H95:I95"/>
    <mergeCell ref="J95:K95"/>
    <mergeCell ref="M95:N97"/>
    <mergeCell ref="J91:K91"/>
    <mergeCell ref="M91:N91"/>
    <mergeCell ref="O91:Q91"/>
    <mergeCell ref="R91:T91"/>
    <mergeCell ref="B92:C92"/>
    <mergeCell ref="D92:E92"/>
    <mergeCell ref="F92:G92"/>
    <mergeCell ref="H92:I92"/>
    <mergeCell ref="J92:K92"/>
    <mergeCell ref="M92:N92"/>
    <mergeCell ref="O92:Q92"/>
    <mergeCell ref="R92:T92"/>
    <mergeCell ref="B89:K89"/>
    <mergeCell ref="M89:T90"/>
    <mergeCell ref="B90:C90"/>
    <mergeCell ref="D90:E90"/>
    <mergeCell ref="F90:K90"/>
    <mergeCell ref="O71:Q73"/>
    <mergeCell ref="R71:T73"/>
    <mergeCell ref="B72:C74"/>
    <mergeCell ref="D72:E74"/>
    <mergeCell ref="F72:G74"/>
    <mergeCell ref="H72:I74"/>
    <mergeCell ref="J72:K74"/>
    <mergeCell ref="M74:Q75"/>
    <mergeCell ref="R74:T75"/>
    <mergeCell ref="B71:C71"/>
    <mergeCell ref="D71:E71"/>
    <mergeCell ref="F71:G71"/>
    <mergeCell ref="H71:I71"/>
    <mergeCell ref="J71:K71"/>
    <mergeCell ref="M71:N73"/>
    <mergeCell ref="J69:K70"/>
    <mergeCell ref="M69:N70"/>
    <mergeCell ref="O69:Q70"/>
    <mergeCell ref="R69:T70"/>
    <mergeCell ref="B65:K65"/>
    <mergeCell ref="M65:T66"/>
    <mergeCell ref="B66:C66"/>
    <mergeCell ref="D66:E66"/>
    <mergeCell ref="F66:K66"/>
    <mergeCell ref="B67:C67"/>
    <mergeCell ref="D67:E67"/>
    <mergeCell ref="F67:G67"/>
    <mergeCell ref="H67:I67"/>
    <mergeCell ref="J67:K67"/>
    <mergeCell ref="M67:N67"/>
    <mergeCell ref="O67:Q67"/>
    <mergeCell ref="R67:T67"/>
    <mergeCell ref="F68:G68"/>
    <mergeCell ref="H68:I68"/>
    <mergeCell ref="J68:K68"/>
    <mergeCell ref="M68:N68"/>
    <mergeCell ref="O68:Q68"/>
    <mergeCell ref="R68:T68"/>
    <mergeCell ref="O56:Q58"/>
    <mergeCell ref="R56:T58"/>
    <mergeCell ref="B57:C59"/>
    <mergeCell ref="D57:E59"/>
    <mergeCell ref="F57:G59"/>
    <mergeCell ref="H57:I59"/>
    <mergeCell ref="J57:K59"/>
    <mergeCell ref="M59:Q60"/>
    <mergeCell ref="R59:T60"/>
    <mergeCell ref="B56:C56"/>
    <mergeCell ref="D56:E56"/>
    <mergeCell ref="F56:G56"/>
    <mergeCell ref="H56:I56"/>
    <mergeCell ref="J56:K56"/>
    <mergeCell ref="M56:N58"/>
    <mergeCell ref="M53:N53"/>
    <mergeCell ref="O53:Q53"/>
    <mergeCell ref="R53:T53"/>
    <mergeCell ref="B54:C55"/>
    <mergeCell ref="D54:E55"/>
    <mergeCell ref="F54:G55"/>
    <mergeCell ref="H54:I55"/>
    <mergeCell ref="J54:K55"/>
    <mergeCell ref="M54:N55"/>
    <mergeCell ref="O54:Q55"/>
    <mergeCell ref="R54:T55"/>
    <mergeCell ref="D51:E51"/>
    <mergeCell ref="F51:K51"/>
    <mergeCell ref="B52:C52"/>
    <mergeCell ref="D52:E52"/>
    <mergeCell ref="B91:C91"/>
    <mergeCell ref="D91:E91"/>
    <mergeCell ref="F91:G91"/>
    <mergeCell ref="H91:I91"/>
    <mergeCell ref="M77:T78"/>
    <mergeCell ref="M79:T80"/>
    <mergeCell ref="B69:C70"/>
    <mergeCell ref="D69:E70"/>
    <mergeCell ref="F69:G70"/>
    <mergeCell ref="H69:I70"/>
    <mergeCell ref="B83:T86"/>
    <mergeCell ref="J52:K52"/>
    <mergeCell ref="M52:N52"/>
    <mergeCell ref="O52:Q52"/>
    <mergeCell ref="R52:T52"/>
    <mergeCell ref="B53:C53"/>
    <mergeCell ref="D53:E53"/>
    <mergeCell ref="F53:G53"/>
    <mergeCell ref="H53:I53"/>
    <mergeCell ref="J53:K53"/>
    <mergeCell ref="M40:T41"/>
    <mergeCell ref="B68:C68"/>
    <mergeCell ref="D68:E68"/>
    <mergeCell ref="F52:G52"/>
    <mergeCell ref="H52:I52"/>
    <mergeCell ref="O32:Q34"/>
    <mergeCell ref="R32:T34"/>
    <mergeCell ref="B33:C35"/>
    <mergeCell ref="D33:E35"/>
    <mergeCell ref="F33:G35"/>
    <mergeCell ref="H33:I35"/>
    <mergeCell ref="J33:K35"/>
    <mergeCell ref="M35:Q36"/>
    <mergeCell ref="R35:T36"/>
    <mergeCell ref="B32:C32"/>
    <mergeCell ref="D32:E32"/>
    <mergeCell ref="F32:G32"/>
    <mergeCell ref="H32:I32"/>
    <mergeCell ref="J32:K32"/>
    <mergeCell ref="M32:N34"/>
    <mergeCell ref="B44:T47"/>
    <mergeCell ref="B50:K50"/>
    <mergeCell ref="M50:T51"/>
    <mergeCell ref="B51:C51"/>
    <mergeCell ref="B30:C31"/>
    <mergeCell ref="D30:E31"/>
    <mergeCell ref="F30:G31"/>
    <mergeCell ref="H30:I31"/>
    <mergeCell ref="J30:K31"/>
    <mergeCell ref="M30:N31"/>
    <mergeCell ref="O30:Q31"/>
    <mergeCell ref="R30:T31"/>
    <mergeCell ref="M38:T39"/>
    <mergeCell ref="R28:T28"/>
    <mergeCell ref="B29:C29"/>
    <mergeCell ref="D29:E29"/>
    <mergeCell ref="F29:G29"/>
    <mergeCell ref="H29:I29"/>
    <mergeCell ref="J29:K29"/>
    <mergeCell ref="M29:N29"/>
    <mergeCell ref="O29:Q29"/>
    <mergeCell ref="R29:T29"/>
    <mergeCell ref="R17:T19"/>
    <mergeCell ref="M11:T12"/>
    <mergeCell ref="R20:T21"/>
    <mergeCell ref="M20:Q21"/>
    <mergeCell ref="D18:E20"/>
    <mergeCell ref="F18:G20"/>
    <mergeCell ref="H18:I20"/>
    <mergeCell ref="J18:K20"/>
    <mergeCell ref="M17:N19"/>
    <mergeCell ref="O17:Q19"/>
    <mergeCell ref="B11:K11"/>
    <mergeCell ref="B18:C20"/>
    <mergeCell ref="B17:C17"/>
    <mergeCell ref="D17:E17"/>
    <mergeCell ref="F17:G17"/>
    <mergeCell ref="H17:I17"/>
    <mergeCell ref="J17:K17"/>
    <mergeCell ref="M15:N16"/>
    <mergeCell ref="O15:Q16"/>
    <mergeCell ref="R13:T13"/>
    <mergeCell ref="R14:T14"/>
    <mergeCell ref="R15:T16"/>
    <mergeCell ref="J28:K28"/>
    <mergeCell ref="M28:N28"/>
    <mergeCell ref="O28:Q28"/>
    <mergeCell ref="D13:E13"/>
    <mergeCell ref="D14:E14"/>
    <mergeCell ref="B12:C12"/>
    <mergeCell ref="D12:E12"/>
    <mergeCell ref="H13:I13"/>
    <mergeCell ref="H14:I14"/>
    <mergeCell ref="B13:C13"/>
    <mergeCell ref="B14:C14"/>
    <mergeCell ref="F13:G13"/>
    <mergeCell ref="F14:G14"/>
    <mergeCell ref="B15:C16"/>
    <mergeCell ref="D15:E16"/>
    <mergeCell ref="B148:D148"/>
    <mergeCell ref="B149:D149"/>
    <mergeCell ref="B150:D150"/>
    <mergeCell ref="B151:D151"/>
    <mergeCell ref="B152:D152"/>
    <mergeCell ref="B153:D153"/>
    <mergeCell ref="G148:H153"/>
    <mergeCell ref="I148:K153"/>
    <mergeCell ref="L148:M153"/>
    <mergeCell ref="E148:F148"/>
    <mergeCell ref="E149:F149"/>
    <mergeCell ref="E150:F150"/>
    <mergeCell ref="E151:F151"/>
    <mergeCell ref="E152:F152"/>
    <mergeCell ref="E153:F153"/>
    <mergeCell ref="B142:T145"/>
    <mergeCell ref="B6:T9"/>
    <mergeCell ref="B124:T127"/>
    <mergeCell ref="B133:D133"/>
    <mergeCell ref="B134:D134"/>
    <mergeCell ref="B135:D135"/>
    <mergeCell ref="B136:D136"/>
    <mergeCell ref="B137:D137"/>
    <mergeCell ref="B138:D138"/>
    <mergeCell ref="E133:F133"/>
    <mergeCell ref="E134:F134"/>
    <mergeCell ref="E135:F135"/>
    <mergeCell ref="E136:F136"/>
    <mergeCell ref="E137:F137"/>
    <mergeCell ref="E138:F138"/>
    <mergeCell ref="G133:H138"/>
    <mergeCell ref="I133:K138"/>
    <mergeCell ref="L133:M138"/>
    <mergeCell ref="O13:Q13"/>
    <mergeCell ref="O14:Q14"/>
    <mergeCell ref="J13:K13"/>
    <mergeCell ref="J14:K14"/>
    <mergeCell ref="F12:K12"/>
    <mergeCell ref="F15:G16"/>
    <mergeCell ref="V2:AE5"/>
    <mergeCell ref="V6:AE9"/>
    <mergeCell ref="D21:E21"/>
    <mergeCell ref="A11:A17"/>
    <mergeCell ref="A26:A32"/>
    <mergeCell ref="A50:A56"/>
    <mergeCell ref="A65:A71"/>
    <mergeCell ref="A89:A95"/>
    <mergeCell ref="A104:A110"/>
    <mergeCell ref="B2:K4"/>
    <mergeCell ref="M2:T4"/>
    <mergeCell ref="H15:I16"/>
    <mergeCell ref="J15:K16"/>
    <mergeCell ref="M13:N13"/>
    <mergeCell ref="M14:N14"/>
    <mergeCell ref="B26:K26"/>
    <mergeCell ref="M26:T27"/>
    <mergeCell ref="B27:C27"/>
    <mergeCell ref="D27:E27"/>
    <mergeCell ref="F27:K27"/>
    <mergeCell ref="B28:C28"/>
    <mergeCell ref="D28:E28"/>
    <mergeCell ref="F28:G28"/>
    <mergeCell ref="H28:I28"/>
  </mergeCells>
  <conditionalFormatting sqref="M17:N19">
    <cfRule type="cellIs" dxfId="12" priority="19" operator="lessThan">
      <formula>$O$17</formula>
    </cfRule>
    <cfRule type="cellIs" dxfId="11" priority="20" operator="greaterThan">
      <formula>$O$17</formula>
    </cfRule>
  </conditionalFormatting>
  <conditionalFormatting sqref="M20:Q21 M35:Q36 M74:Q75 M59:Q60 M113:Q114 M98:Q99">
    <cfRule type="cellIs" dxfId="10" priority="16" operator="equal">
      <formula>"H ΧΟΡΔΗ ΔΕΝ ΣΠΑΕΙ"</formula>
    </cfRule>
  </conditionalFormatting>
  <conditionalFormatting sqref="M32:N34">
    <cfRule type="cellIs" dxfId="9" priority="14" operator="lessThan">
      <formula>$O$32</formula>
    </cfRule>
    <cfRule type="cellIs" dxfId="8" priority="15" operator="greaterThan">
      <formula>$O$32</formula>
    </cfRule>
  </conditionalFormatting>
  <conditionalFormatting sqref="M56:N58">
    <cfRule type="cellIs" dxfId="7" priority="11" operator="lessThan">
      <formula>$O$56</formula>
    </cfRule>
    <cfRule type="cellIs" dxfId="6" priority="12" operator="greaterThan">
      <formula>$O$56</formula>
    </cfRule>
  </conditionalFormatting>
  <conditionalFormatting sqref="M71:N73">
    <cfRule type="cellIs" dxfId="5" priority="8" operator="lessThan">
      <formula>$O$71</formula>
    </cfRule>
    <cfRule type="cellIs" dxfId="4" priority="9" operator="greaterThan">
      <formula>$O$71</formula>
    </cfRule>
  </conditionalFormatting>
  <conditionalFormatting sqref="M95:N97">
    <cfRule type="cellIs" dxfId="3" priority="4" operator="lessThan">
      <formula>$O$95</formula>
    </cfRule>
    <cfRule type="cellIs" dxfId="2" priority="5" operator="greaterThan">
      <formula>$O$95</formula>
    </cfRule>
  </conditionalFormatting>
  <conditionalFormatting sqref="M110:N112">
    <cfRule type="cellIs" dxfId="1" priority="1" operator="lessThan">
      <formula>$O$110</formula>
    </cfRule>
    <cfRule type="cellIs" dxfId="0" priority="2" operator="greaterThan">
      <formula>$O$110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topLeftCell="A46" workbookViewId="0">
      <selection activeCell="B49" sqref="B49"/>
    </sheetView>
  </sheetViews>
  <sheetFormatPr defaultRowHeight="15"/>
  <cols>
    <col min="2" max="2" width="12.7109375" customWidth="1"/>
    <col min="3" max="3" width="13.85546875" customWidth="1"/>
  </cols>
  <sheetData>
    <row r="1" spans="1:8" ht="50.25" customHeight="1">
      <c r="A1" s="242" t="s">
        <v>324</v>
      </c>
      <c r="B1" s="242"/>
      <c r="C1" s="242"/>
      <c r="D1" s="242"/>
      <c r="E1" s="242"/>
      <c r="F1" s="242"/>
      <c r="G1" s="242"/>
      <c r="H1" s="242"/>
    </row>
    <row r="3" spans="1:8" ht="18.75">
      <c r="A3" s="40" t="s">
        <v>325</v>
      </c>
    </row>
    <row r="4" spans="1:8">
      <c r="A4" s="42" t="s">
        <v>326</v>
      </c>
      <c r="B4" s="42" t="s">
        <v>327</v>
      </c>
      <c r="C4" s="42" t="s">
        <v>328</v>
      </c>
      <c r="D4" s="42" t="s">
        <v>329</v>
      </c>
      <c r="E4" s="41" t="s">
        <v>330</v>
      </c>
      <c r="F4" s="42" t="s">
        <v>331</v>
      </c>
      <c r="G4" s="42" t="s">
        <v>332</v>
      </c>
      <c r="H4" s="42" t="s">
        <v>333</v>
      </c>
    </row>
    <row r="6" spans="1:8" ht="18.75">
      <c r="A6" s="40" t="s">
        <v>334</v>
      </c>
    </row>
    <row r="7" spans="1:8">
      <c r="A7" s="43" t="s">
        <v>335</v>
      </c>
    </row>
    <row r="9" spans="1:8" ht="20.25">
      <c r="A9" s="40" t="s">
        <v>336</v>
      </c>
    </row>
    <row r="10" spans="1:8" ht="18.75">
      <c r="A10" s="44"/>
    </row>
    <row r="11" spans="1:8" ht="28.5">
      <c r="A11" s="45" t="s">
        <v>337</v>
      </c>
      <c r="B11" s="45" t="s">
        <v>338</v>
      </c>
      <c r="C11" s="45" t="s">
        <v>339</v>
      </c>
    </row>
    <row r="12" spans="1:8" ht="16.5">
      <c r="A12" s="46" t="s">
        <v>340</v>
      </c>
      <c r="B12" s="46">
        <v>16.350000000000001</v>
      </c>
      <c r="C12" s="46">
        <v>2109.89</v>
      </c>
    </row>
    <row r="13" spans="1:8" ht="18.75">
      <c r="A13" s="46" t="s">
        <v>341</v>
      </c>
      <c r="B13" s="46">
        <v>17.32</v>
      </c>
      <c r="C13" s="46">
        <v>1991.47</v>
      </c>
    </row>
    <row r="14" spans="1:8" ht="16.5">
      <c r="A14" s="46" t="s">
        <v>342</v>
      </c>
      <c r="B14" s="46">
        <v>18.350000000000001</v>
      </c>
      <c r="C14" s="46">
        <v>1879.69</v>
      </c>
    </row>
    <row r="15" spans="1:8" ht="18.75">
      <c r="A15" s="46" t="s">
        <v>343</v>
      </c>
      <c r="B15" s="46">
        <v>19.45</v>
      </c>
      <c r="C15" s="46">
        <v>1774.2</v>
      </c>
    </row>
    <row r="16" spans="1:8" ht="16.5">
      <c r="A16" s="46" t="s">
        <v>344</v>
      </c>
      <c r="B16" s="46">
        <v>20.6</v>
      </c>
      <c r="C16" s="46">
        <v>1674.62</v>
      </c>
    </row>
    <row r="17" spans="1:3" ht="16.5">
      <c r="A17" s="46" t="s">
        <v>345</v>
      </c>
      <c r="B17" s="46">
        <v>21.83</v>
      </c>
      <c r="C17" s="46">
        <v>1580.63</v>
      </c>
    </row>
    <row r="18" spans="1:3" ht="18.75">
      <c r="A18" s="46" t="s">
        <v>346</v>
      </c>
      <c r="B18" s="46">
        <v>23.12</v>
      </c>
      <c r="C18" s="46">
        <v>1491.91</v>
      </c>
    </row>
    <row r="19" spans="1:3" ht="16.5">
      <c r="A19" s="46" t="s">
        <v>347</v>
      </c>
      <c r="B19" s="46">
        <v>24.5</v>
      </c>
      <c r="C19" s="46">
        <v>1408.18</v>
      </c>
    </row>
    <row r="20" spans="1:3" ht="18.75">
      <c r="A20" s="46" t="s">
        <v>348</v>
      </c>
      <c r="B20" s="46">
        <v>25.96</v>
      </c>
      <c r="C20" s="46">
        <v>1329.14</v>
      </c>
    </row>
    <row r="21" spans="1:3" ht="16.5">
      <c r="A21" s="46" t="s">
        <v>349</v>
      </c>
      <c r="B21" s="46">
        <v>27.5</v>
      </c>
      <c r="C21" s="46">
        <v>1254.55</v>
      </c>
    </row>
    <row r="22" spans="1:3" ht="18.75">
      <c r="A22" s="46" t="s">
        <v>350</v>
      </c>
      <c r="B22" s="46">
        <v>29.14</v>
      </c>
      <c r="C22" s="46">
        <v>1184.1300000000001</v>
      </c>
    </row>
    <row r="23" spans="1:3" ht="16.5">
      <c r="A23" s="46" t="s">
        <v>351</v>
      </c>
      <c r="B23" s="46">
        <v>30.87</v>
      </c>
      <c r="C23" s="46">
        <v>1117.67</v>
      </c>
    </row>
    <row r="24" spans="1:3" ht="16.5">
      <c r="A24" s="46" t="s">
        <v>352</v>
      </c>
      <c r="B24" s="46">
        <v>32.700000000000003</v>
      </c>
      <c r="C24" s="46">
        <v>1054.94</v>
      </c>
    </row>
    <row r="25" spans="1:3" ht="18.75">
      <c r="A25" s="46" t="s">
        <v>353</v>
      </c>
      <c r="B25" s="46">
        <v>34.65</v>
      </c>
      <c r="C25" s="46">
        <v>995.73</v>
      </c>
    </row>
    <row r="26" spans="1:3" ht="16.5">
      <c r="A26" s="46" t="s">
        <v>354</v>
      </c>
      <c r="B26" s="46">
        <v>36.71</v>
      </c>
      <c r="C26" s="46">
        <v>939.85</v>
      </c>
    </row>
    <row r="27" spans="1:3" ht="18.75">
      <c r="A27" s="46" t="s">
        <v>355</v>
      </c>
      <c r="B27" s="46">
        <v>38.89</v>
      </c>
      <c r="C27" s="46">
        <v>887.1</v>
      </c>
    </row>
    <row r="28" spans="1:3" ht="16.5">
      <c r="A28" s="46" t="s">
        <v>356</v>
      </c>
      <c r="B28" s="46">
        <v>41.2</v>
      </c>
      <c r="C28" s="46">
        <v>837.31</v>
      </c>
    </row>
    <row r="29" spans="1:3" ht="16.5">
      <c r="A29" s="46" t="s">
        <v>357</v>
      </c>
      <c r="B29" s="46">
        <v>43.65</v>
      </c>
      <c r="C29" s="46">
        <v>790.31</v>
      </c>
    </row>
    <row r="30" spans="1:3" ht="18.75">
      <c r="A30" s="46" t="s">
        <v>358</v>
      </c>
      <c r="B30" s="46">
        <v>46.25</v>
      </c>
      <c r="C30" s="46">
        <v>745.96</v>
      </c>
    </row>
    <row r="31" spans="1:3" ht="16.5">
      <c r="A31" s="46" t="s">
        <v>359</v>
      </c>
      <c r="B31" s="46">
        <v>49</v>
      </c>
      <c r="C31" s="46">
        <v>704.09</v>
      </c>
    </row>
    <row r="32" spans="1:3" ht="18.75">
      <c r="A32" s="46" t="s">
        <v>360</v>
      </c>
      <c r="B32" s="46">
        <v>51.91</v>
      </c>
      <c r="C32" s="46">
        <v>664.57</v>
      </c>
    </row>
    <row r="33" spans="1:3" ht="16.5">
      <c r="A33" s="46" t="s">
        <v>361</v>
      </c>
      <c r="B33" s="46">
        <v>55</v>
      </c>
      <c r="C33" s="46">
        <v>627.27</v>
      </c>
    </row>
    <row r="34" spans="1:3" ht="18.75">
      <c r="A34" s="46" t="s">
        <v>362</v>
      </c>
      <c r="B34" s="46">
        <v>58.27</v>
      </c>
      <c r="C34" s="46">
        <v>592.07000000000005</v>
      </c>
    </row>
    <row r="35" spans="1:3" ht="16.5">
      <c r="A35" s="46" t="s">
        <v>363</v>
      </c>
      <c r="B35" s="46">
        <v>61.74</v>
      </c>
      <c r="C35" s="46">
        <v>558.84</v>
      </c>
    </row>
    <row r="36" spans="1:3" ht="16.5">
      <c r="A36" s="46" t="s">
        <v>364</v>
      </c>
      <c r="B36" s="46">
        <v>65.41</v>
      </c>
      <c r="C36" s="46">
        <v>527.47</v>
      </c>
    </row>
    <row r="37" spans="1:3" ht="18.75">
      <c r="A37" s="46" t="s">
        <v>365</v>
      </c>
      <c r="B37" s="46">
        <v>69.3</v>
      </c>
      <c r="C37" s="46">
        <v>497.87</v>
      </c>
    </row>
    <row r="38" spans="1:3" ht="16.5">
      <c r="A38" s="46" t="s">
        <v>366</v>
      </c>
      <c r="B38" s="46">
        <v>73.42</v>
      </c>
      <c r="C38" s="46">
        <v>469.92</v>
      </c>
    </row>
    <row r="39" spans="1:3" ht="18.75">
      <c r="A39" s="46" t="s">
        <v>367</v>
      </c>
      <c r="B39" s="46">
        <v>77.78</v>
      </c>
      <c r="C39" s="46">
        <v>443.55</v>
      </c>
    </row>
    <row r="40" spans="1:3" ht="16.5">
      <c r="A40" s="46" t="s">
        <v>368</v>
      </c>
      <c r="B40" s="46">
        <v>82.41</v>
      </c>
      <c r="C40" s="46">
        <v>418.65</v>
      </c>
    </row>
    <row r="41" spans="1:3" ht="16.5">
      <c r="A41" s="46" t="s">
        <v>369</v>
      </c>
      <c r="B41" s="46">
        <v>87.31</v>
      </c>
      <c r="C41" s="46">
        <v>395.16</v>
      </c>
    </row>
    <row r="42" spans="1:3" ht="18.75">
      <c r="A42" s="46" t="s">
        <v>370</v>
      </c>
      <c r="B42" s="46">
        <v>92.5</v>
      </c>
      <c r="C42" s="46">
        <v>372.98</v>
      </c>
    </row>
    <row r="43" spans="1:3" ht="16.5">
      <c r="A43" s="46" t="s">
        <v>371</v>
      </c>
      <c r="B43" s="46">
        <v>98</v>
      </c>
      <c r="C43" s="46">
        <v>352.04</v>
      </c>
    </row>
    <row r="44" spans="1:3" ht="18.75">
      <c r="A44" s="46" t="s">
        <v>372</v>
      </c>
      <c r="B44" s="46">
        <v>103.83</v>
      </c>
      <c r="C44" s="46">
        <v>332.29</v>
      </c>
    </row>
    <row r="45" spans="1:3" ht="16.5">
      <c r="A45" s="46" t="s">
        <v>373</v>
      </c>
      <c r="B45" s="46">
        <v>110</v>
      </c>
      <c r="C45" s="46">
        <v>313.64</v>
      </c>
    </row>
    <row r="46" spans="1:3" ht="18.75">
      <c r="A46" s="46" t="s">
        <v>374</v>
      </c>
      <c r="B46" s="46">
        <v>116.54</v>
      </c>
      <c r="C46" s="46">
        <v>296.02999999999997</v>
      </c>
    </row>
    <row r="47" spans="1:3" ht="16.5">
      <c r="A47" s="46" t="s">
        <v>375</v>
      </c>
      <c r="B47" s="46">
        <v>123.47</v>
      </c>
      <c r="C47" s="46">
        <v>279.42</v>
      </c>
    </row>
    <row r="48" spans="1:3" ht="16.5">
      <c r="A48" s="46" t="s">
        <v>376</v>
      </c>
      <c r="B48" s="46">
        <v>130.81</v>
      </c>
      <c r="C48" s="46">
        <v>263.74</v>
      </c>
    </row>
    <row r="49" spans="1:7" ht="18.75">
      <c r="A49" s="46" t="s">
        <v>377</v>
      </c>
      <c r="B49" s="46">
        <v>138.59</v>
      </c>
      <c r="C49" s="46">
        <v>248.93</v>
      </c>
    </row>
    <row r="50" spans="1:7" ht="16.5">
      <c r="A50" s="47" t="s">
        <v>378</v>
      </c>
      <c r="B50" s="47">
        <v>146.83000000000001</v>
      </c>
      <c r="C50" s="46">
        <v>234.96</v>
      </c>
      <c r="D50" s="243" t="s">
        <v>530</v>
      </c>
      <c r="E50" s="243"/>
      <c r="F50" s="243"/>
      <c r="G50" s="243"/>
    </row>
    <row r="51" spans="1:7" ht="18.75">
      <c r="A51" s="46" t="s">
        <v>379</v>
      </c>
      <c r="B51" s="46">
        <v>155.56</v>
      </c>
      <c r="C51" s="46">
        <v>221.77</v>
      </c>
    </row>
    <row r="52" spans="1:7" ht="16.5">
      <c r="A52" s="46" t="s">
        <v>380</v>
      </c>
      <c r="B52" s="46">
        <v>164.81</v>
      </c>
      <c r="C52" s="46">
        <v>209.33</v>
      </c>
    </row>
    <row r="53" spans="1:7" ht="16.5">
      <c r="A53" s="46" t="s">
        <v>381</v>
      </c>
      <c r="B53" s="46">
        <v>174.61</v>
      </c>
      <c r="C53" s="46">
        <v>197.58</v>
      </c>
    </row>
    <row r="54" spans="1:7" ht="18.75">
      <c r="A54" s="46" t="s">
        <v>382</v>
      </c>
      <c r="B54" s="46">
        <v>185</v>
      </c>
      <c r="C54" s="46">
        <v>186.49</v>
      </c>
    </row>
    <row r="55" spans="1:7" ht="16.5">
      <c r="A55" s="46" t="s">
        <v>383</v>
      </c>
      <c r="B55" s="46">
        <v>196</v>
      </c>
      <c r="C55" s="46">
        <v>176.02</v>
      </c>
    </row>
    <row r="56" spans="1:7" ht="18.75">
      <c r="A56" s="46" t="s">
        <v>384</v>
      </c>
      <c r="B56" s="46">
        <v>207.65</v>
      </c>
      <c r="C56" s="46">
        <v>166.14</v>
      </c>
    </row>
    <row r="57" spans="1:7" ht="16.5">
      <c r="A57" s="47" t="s">
        <v>385</v>
      </c>
      <c r="B57" s="47">
        <v>220</v>
      </c>
      <c r="C57" s="46">
        <v>156.82</v>
      </c>
      <c r="D57" s="243" t="s">
        <v>531</v>
      </c>
      <c r="E57" s="243"/>
      <c r="F57" s="243"/>
      <c r="G57" s="243"/>
    </row>
    <row r="58" spans="1:7" ht="18.75">
      <c r="A58" s="46" t="s">
        <v>386</v>
      </c>
      <c r="B58" s="46">
        <v>233.08</v>
      </c>
      <c r="C58" s="46">
        <v>148.02000000000001</v>
      </c>
    </row>
    <row r="59" spans="1:7" ht="16.5">
      <c r="A59" s="46" t="s">
        <v>387</v>
      </c>
      <c r="B59" s="46">
        <v>246.94</v>
      </c>
      <c r="C59" s="46">
        <v>139.71</v>
      </c>
    </row>
    <row r="60" spans="1:7" ht="16.5">
      <c r="A60" s="46" t="s">
        <v>388</v>
      </c>
      <c r="B60" s="46">
        <v>261.63</v>
      </c>
      <c r="C60" s="46">
        <v>131.87</v>
      </c>
    </row>
    <row r="61" spans="1:7" ht="18.75">
      <c r="A61" s="46" t="s">
        <v>389</v>
      </c>
      <c r="B61" s="46">
        <v>277.18</v>
      </c>
      <c r="C61" s="46">
        <v>124.47</v>
      </c>
    </row>
    <row r="62" spans="1:7" ht="16.5">
      <c r="A62" s="47" t="s">
        <v>390</v>
      </c>
      <c r="B62" s="47">
        <v>293.66000000000003</v>
      </c>
      <c r="C62" s="46">
        <v>117.48</v>
      </c>
      <c r="D62" s="243" t="s">
        <v>532</v>
      </c>
      <c r="E62" s="243"/>
      <c r="F62" s="243"/>
      <c r="G62" s="243"/>
    </row>
    <row r="63" spans="1:7" ht="18.75">
      <c r="A63" s="46" t="s">
        <v>391</v>
      </c>
      <c r="B63" s="46">
        <v>311.13</v>
      </c>
      <c r="C63" s="46">
        <v>110.89</v>
      </c>
    </row>
    <row r="64" spans="1:7" ht="16.5">
      <c r="A64" s="46" t="s">
        <v>392</v>
      </c>
      <c r="B64" s="46">
        <v>329.63</v>
      </c>
      <c r="C64" s="46">
        <v>104.66</v>
      </c>
    </row>
    <row r="65" spans="1:3" ht="16.5">
      <c r="A65" s="46" t="s">
        <v>393</v>
      </c>
      <c r="B65" s="46">
        <v>349.23</v>
      </c>
      <c r="C65" s="46">
        <v>98.79</v>
      </c>
    </row>
    <row r="66" spans="1:3" ht="18.75">
      <c r="A66" s="46" t="s">
        <v>394</v>
      </c>
      <c r="B66" s="46">
        <v>369.99</v>
      </c>
      <c r="C66" s="46">
        <v>93.24</v>
      </c>
    </row>
    <row r="67" spans="1:3" ht="16.5">
      <c r="A67" s="46" t="s">
        <v>395</v>
      </c>
      <c r="B67" s="46">
        <v>392</v>
      </c>
      <c r="C67" s="46">
        <v>88.01</v>
      </c>
    </row>
    <row r="68" spans="1:3" ht="18.75">
      <c r="A68" s="46" t="s">
        <v>396</v>
      </c>
      <c r="B68" s="46">
        <v>415.3</v>
      </c>
      <c r="C68" s="46">
        <v>83.07</v>
      </c>
    </row>
    <row r="69" spans="1:3" ht="16.5">
      <c r="A69" s="46" t="s">
        <v>397</v>
      </c>
      <c r="B69" s="46">
        <v>440</v>
      </c>
      <c r="C69" s="46">
        <v>78.41</v>
      </c>
    </row>
    <row r="70" spans="1:3" ht="18.75">
      <c r="A70" s="46" t="s">
        <v>398</v>
      </c>
      <c r="B70" s="46">
        <v>466.16</v>
      </c>
      <c r="C70" s="46">
        <v>74.010000000000005</v>
      </c>
    </row>
    <row r="71" spans="1:3" ht="16.5">
      <c r="A71" s="46" t="s">
        <v>399</v>
      </c>
      <c r="B71" s="46">
        <v>493.88</v>
      </c>
      <c r="C71" s="46">
        <v>69.849999999999994</v>
      </c>
    </row>
    <row r="72" spans="1:3" ht="16.5">
      <c r="A72" s="46" t="s">
        <v>400</v>
      </c>
      <c r="B72" s="46">
        <v>523.25</v>
      </c>
      <c r="C72" s="46">
        <v>65.930000000000007</v>
      </c>
    </row>
    <row r="73" spans="1:3" ht="18.75">
      <c r="A73" s="46" t="s">
        <v>401</v>
      </c>
      <c r="B73" s="46">
        <v>554.37</v>
      </c>
      <c r="C73" s="46">
        <v>62.23</v>
      </c>
    </row>
    <row r="74" spans="1:3" ht="16.5">
      <c r="A74" s="46" t="s">
        <v>402</v>
      </c>
      <c r="B74" s="46">
        <v>587.33000000000004</v>
      </c>
      <c r="C74" s="46">
        <v>58.74</v>
      </c>
    </row>
    <row r="75" spans="1:3" ht="18.75">
      <c r="A75" s="46" t="s">
        <v>403</v>
      </c>
      <c r="B75" s="46">
        <v>622.25</v>
      </c>
      <c r="C75" s="46">
        <v>55.44</v>
      </c>
    </row>
    <row r="76" spans="1:3" ht="16.5">
      <c r="A76" s="46" t="s">
        <v>404</v>
      </c>
      <c r="B76" s="46">
        <v>659.25</v>
      </c>
      <c r="C76" s="46">
        <v>52.33</v>
      </c>
    </row>
    <row r="77" spans="1:3" ht="16.5">
      <c r="A77" s="46" t="s">
        <v>405</v>
      </c>
      <c r="B77" s="46">
        <v>698.46</v>
      </c>
      <c r="C77" s="46">
        <v>49.39</v>
      </c>
    </row>
    <row r="78" spans="1:3" ht="18.75">
      <c r="A78" s="46" t="s">
        <v>406</v>
      </c>
      <c r="B78" s="46">
        <v>739.99</v>
      </c>
      <c r="C78" s="46">
        <v>46.62</v>
      </c>
    </row>
    <row r="79" spans="1:3" ht="16.5">
      <c r="A79" s="46" t="s">
        <v>407</v>
      </c>
      <c r="B79" s="46">
        <v>783.99</v>
      </c>
      <c r="C79" s="46">
        <v>44.01</v>
      </c>
    </row>
    <row r="80" spans="1:3" ht="18.75">
      <c r="A80" s="46" t="s">
        <v>408</v>
      </c>
      <c r="B80" s="46">
        <v>830.61</v>
      </c>
      <c r="C80" s="46">
        <v>41.54</v>
      </c>
    </row>
    <row r="81" spans="1:3" ht="16.5">
      <c r="A81" s="46" t="s">
        <v>409</v>
      </c>
      <c r="B81" s="46">
        <v>880</v>
      </c>
      <c r="C81" s="46">
        <v>39.200000000000003</v>
      </c>
    </row>
    <row r="82" spans="1:3" ht="18.75">
      <c r="A82" s="46" t="s">
        <v>410</v>
      </c>
      <c r="B82" s="46">
        <v>932.33</v>
      </c>
      <c r="C82" s="46">
        <v>37</v>
      </c>
    </row>
    <row r="83" spans="1:3" ht="16.5">
      <c r="A83" s="46" t="s">
        <v>411</v>
      </c>
      <c r="B83" s="46">
        <v>987.77</v>
      </c>
      <c r="C83" s="46">
        <v>34.93</v>
      </c>
    </row>
    <row r="84" spans="1:3" ht="16.5">
      <c r="A84" s="46" t="s">
        <v>412</v>
      </c>
      <c r="B84" s="46">
        <v>1046.5</v>
      </c>
      <c r="C84" s="46">
        <v>32.97</v>
      </c>
    </row>
    <row r="85" spans="1:3" ht="18.75">
      <c r="A85" s="46" t="s">
        <v>413</v>
      </c>
      <c r="B85" s="46">
        <v>1108.73</v>
      </c>
      <c r="C85" s="46">
        <v>31.12</v>
      </c>
    </row>
    <row r="86" spans="1:3" ht="16.5">
      <c r="A86" s="46" t="s">
        <v>414</v>
      </c>
      <c r="B86" s="46">
        <v>1174.6600000000001</v>
      </c>
      <c r="C86" s="46">
        <v>29.37</v>
      </c>
    </row>
    <row r="87" spans="1:3" ht="18.75">
      <c r="A87" s="46" t="s">
        <v>415</v>
      </c>
      <c r="B87" s="46">
        <v>1244.51</v>
      </c>
      <c r="C87" s="46">
        <v>27.72</v>
      </c>
    </row>
    <row r="88" spans="1:3" ht="16.5">
      <c r="A88" s="46" t="s">
        <v>416</v>
      </c>
      <c r="B88" s="46">
        <v>1318.51</v>
      </c>
      <c r="C88" s="46">
        <v>26.17</v>
      </c>
    </row>
    <row r="89" spans="1:3" ht="16.5">
      <c r="A89" s="46" t="s">
        <v>417</v>
      </c>
      <c r="B89" s="46">
        <v>1396.91</v>
      </c>
      <c r="C89" s="46">
        <v>24.7</v>
      </c>
    </row>
    <row r="90" spans="1:3" ht="18.75">
      <c r="A90" s="46" t="s">
        <v>418</v>
      </c>
      <c r="B90" s="46">
        <v>1479.98</v>
      </c>
      <c r="C90" s="46">
        <v>23.31</v>
      </c>
    </row>
    <row r="91" spans="1:3" ht="16.5">
      <c r="A91" s="46" t="s">
        <v>419</v>
      </c>
      <c r="B91" s="46">
        <v>1567.98</v>
      </c>
      <c r="C91" s="46">
        <v>22</v>
      </c>
    </row>
    <row r="92" spans="1:3" ht="18.75">
      <c r="A92" s="46" t="s">
        <v>420</v>
      </c>
      <c r="B92" s="46">
        <v>1661.22</v>
      </c>
      <c r="C92" s="46">
        <v>20.77</v>
      </c>
    </row>
    <row r="93" spans="1:3" ht="16.5">
      <c r="A93" s="46" t="s">
        <v>421</v>
      </c>
      <c r="B93" s="46">
        <v>1760</v>
      </c>
      <c r="C93" s="46">
        <v>19.600000000000001</v>
      </c>
    </row>
    <row r="94" spans="1:3" ht="18.75">
      <c r="A94" s="46" t="s">
        <v>422</v>
      </c>
      <c r="B94" s="46">
        <v>1864.66</v>
      </c>
      <c r="C94" s="46">
        <v>18.5</v>
      </c>
    </row>
    <row r="95" spans="1:3" ht="16.5">
      <c r="A95" s="46" t="s">
        <v>423</v>
      </c>
      <c r="B95" s="46">
        <v>1975.53</v>
      </c>
      <c r="C95" s="46">
        <v>17.46</v>
      </c>
    </row>
    <row r="96" spans="1:3" ht="16.5">
      <c r="A96" s="46" t="s">
        <v>424</v>
      </c>
      <c r="B96" s="46">
        <v>2093</v>
      </c>
      <c r="C96" s="46">
        <v>16.48</v>
      </c>
    </row>
    <row r="97" spans="1:3" ht="18.75">
      <c r="A97" s="46" t="s">
        <v>425</v>
      </c>
      <c r="B97" s="46">
        <v>2217.46</v>
      </c>
      <c r="C97" s="46">
        <v>15.56</v>
      </c>
    </row>
    <row r="98" spans="1:3" ht="16.5">
      <c r="A98" s="46" t="s">
        <v>426</v>
      </c>
      <c r="B98" s="46">
        <v>2349.3200000000002</v>
      </c>
      <c r="C98" s="46">
        <v>14.69</v>
      </c>
    </row>
    <row r="99" spans="1:3" ht="18.75">
      <c r="A99" s="46" t="s">
        <v>427</v>
      </c>
      <c r="B99" s="46">
        <v>2489.02</v>
      </c>
      <c r="C99" s="46">
        <v>13.86</v>
      </c>
    </row>
    <row r="100" spans="1:3" ht="16.5">
      <c r="A100" s="46" t="s">
        <v>428</v>
      </c>
      <c r="B100" s="46">
        <v>2637.02</v>
      </c>
      <c r="C100" s="46">
        <v>13.08</v>
      </c>
    </row>
    <row r="101" spans="1:3" ht="16.5">
      <c r="A101" s="46" t="s">
        <v>429</v>
      </c>
      <c r="B101" s="46">
        <v>2793.83</v>
      </c>
      <c r="C101" s="46">
        <v>12.35</v>
      </c>
    </row>
    <row r="102" spans="1:3" ht="18.75">
      <c r="A102" s="46" t="s">
        <v>430</v>
      </c>
      <c r="B102" s="46">
        <v>2959.96</v>
      </c>
      <c r="C102" s="46">
        <v>11.66</v>
      </c>
    </row>
    <row r="103" spans="1:3" ht="16.5">
      <c r="A103" s="46" t="s">
        <v>431</v>
      </c>
      <c r="B103" s="46">
        <v>3135.96</v>
      </c>
      <c r="C103" s="46">
        <v>11</v>
      </c>
    </row>
    <row r="104" spans="1:3" ht="18.75">
      <c r="A104" s="46" t="s">
        <v>432</v>
      </c>
      <c r="B104" s="46">
        <v>3322.44</v>
      </c>
      <c r="C104" s="46">
        <v>10.38</v>
      </c>
    </row>
    <row r="105" spans="1:3" ht="16.5">
      <c r="A105" s="46" t="s">
        <v>433</v>
      </c>
      <c r="B105" s="46">
        <v>3520</v>
      </c>
      <c r="C105" s="46">
        <v>9.8000000000000007</v>
      </c>
    </row>
    <row r="106" spans="1:3" ht="18.75">
      <c r="A106" s="46" t="s">
        <v>434</v>
      </c>
      <c r="B106" s="46">
        <v>3729.31</v>
      </c>
      <c r="C106" s="46">
        <v>9.25</v>
      </c>
    </row>
    <row r="107" spans="1:3" ht="16.5">
      <c r="A107" s="46" t="s">
        <v>435</v>
      </c>
      <c r="B107" s="46">
        <v>3951.07</v>
      </c>
      <c r="C107" s="46">
        <v>8.73</v>
      </c>
    </row>
    <row r="108" spans="1:3" ht="16.5">
      <c r="A108" s="46" t="s">
        <v>436</v>
      </c>
      <c r="B108" s="46">
        <v>4186.01</v>
      </c>
      <c r="C108" s="46">
        <v>8.24</v>
      </c>
    </row>
    <row r="109" spans="1:3" ht="18.75">
      <c r="A109" s="46" t="s">
        <v>437</v>
      </c>
      <c r="B109" s="46">
        <v>4434.92</v>
      </c>
      <c r="C109" s="46">
        <v>7.78</v>
      </c>
    </row>
    <row r="110" spans="1:3" ht="16.5">
      <c r="A110" s="46" t="s">
        <v>438</v>
      </c>
      <c r="B110" s="46">
        <v>4698.63</v>
      </c>
      <c r="C110" s="46">
        <v>7.34</v>
      </c>
    </row>
    <row r="111" spans="1:3" ht="18.75">
      <c r="A111" s="46" t="s">
        <v>439</v>
      </c>
      <c r="B111" s="46">
        <v>4978.03</v>
      </c>
      <c r="C111" s="46">
        <v>6.93</v>
      </c>
    </row>
    <row r="112" spans="1:3" ht="16.5">
      <c r="A112" s="46" t="s">
        <v>440</v>
      </c>
      <c r="B112" s="46">
        <v>5274.04</v>
      </c>
      <c r="C112" s="46">
        <v>6.54</v>
      </c>
    </row>
    <row r="113" spans="1:3" ht="16.5">
      <c r="A113" s="46" t="s">
        <v>441</v>
      </c>
      <c r="B113" s="46">
        <v>5587.65</v>
      </c>
      <c r="C113" s="46">
        <v>6.17</v>
      </c>
    </row>
    <row r="114" spans="1:3" ht="18.75">
      <c r="A114" s="46" t="s">
        <v>442</v>
      </c>
      <c r="B114" s="46">
        <v>5919.91</v>
      </c>
      <c r="C114" s="46">
        <v>5.83</v>
      </c>
    </row>
    <row r="115" spans="1:3" ht="16.5">
      <c r="A115" s="46" t="s">
        <v>443</v>
      </c>
      <c r="B115" s="46">
        <v>6271.93</v>
      </c>
      <c r="C115" s="46">
        <v>5.5</v>
      </c>
    </row>
    <row r="116" spans="1:3" ht="18.75">
      <c r="A116" s="46" t="s">
        <v>444</v>
      </c>
      <c r="B116" s="46">
        <v>6644.88</v>
      </c>
      <c r="C116" s="46">
        <v>5.19</v>
      </c>
    </row>
    <row r="117" spans="1:3" ht="16.5">
      <c r="A117" s="46" t="s">
        <v>445</v>
      </c>
      <c r="B117" s="46">
        <v>7040</v>
      </c>
      <c r="C117" s="46">
        <v>4.9000000000000004</v>
      </c>
    </row>
    <row r="118" spans="1:3" ht="18.75">
      <c r="A118" s="46" t="s">
        <v>446</v>
      </c>
      <c r="B118" s="46">
        <v>7458.62</v>
      </c>
      <c r="C118" s="46">
        <v>4.63</v>
      </c>
    </row>
    <row r="119" spans="1:3" ht="16.5">
      <c r="A119" s="46" t="s">
        <v>447</v>
      </c>
      <c r="B119" s="46">
        <v>7902.13</v>
      </c>
      <c r="C119" s="46">
        <v>4.37</v>
      </c>
    </row>
  </sheetData>
  <mergeCells count="4">
    <mergeCell ref="A1:H1"/>
    <mergeCell ref="D50:G50"/>
    <mergeCell ref="D57:G57"/>
    <mergeCell ref="D62:G62"/>
  </mergeCells>
  <hyperlinks>
    <hyperlink ref="A4" r:id="rId1" display="http://www.phy.mtu.edu/~suits/notefreq432.html"/>
    <hyperlink ref="B4" r:id="rId2" display="http://www.phy.mtu.edu/~suits/notefreq434.html"/>
    <hyperlink ref="C4" r:id="rId3" display="http://www.phy.mtu.edu/~suits/notefreq436.html"/>
    <hyperlink ref="D4" r:id="rId4" display="http://www.phy.mtu.edu/~suits/notefreq438.html"/>
    <hyperlink ref="F4" r:id="rId5" display="http://www.phy.mtu.edu/~suits/notefreq442.html"/>
    <hyperlink ref="G4" r:id="rId6" display="http://www.phy.mtu.edu/~suits/notefreq444.html"/>
    <hyperlink ref="H4" r:id="rId7" display="http://www.phy.mtu.edu/~suits/notefreq446.html"/>
    <hyperlink ref="A7" r:id="rId8" display="http://www.phy.mtu.edu/~suits/SpeedofSound.htm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3"/>
  <sheetViews>
    <sheetView topLeftCell="A46" zoomScale="60" zoomScaleNormal="60" workbookViewId="0">
      <selection activeCell="C67" sqref="C67"/>
    </sheetView>
  </sheetViews>
  <sheetFormatPr defaultRowHeight="15"/>
  <cols>
    <col min="2" max="2" width="20.42578125" customWidth="1"/>
    <col min="3" max="3" width="15.28515625" customWidth="1"/>
    <col min="4" max="4" width="14.85546875" customWidth="1"/>
    <col min="5" max="5" width="15.85546875" customWidth="1"/>
    <col min="6" max="6" width="13" customWidth="1"/>
    <col min="7" max="7" width="8.42578125" customWidth="1"/>
    <col min="8" max="8" width="12.5703125" customWidth="1"/>
    <col min="9" max="9" width="11.85546875" customWidth="1"/>
    <col min="10" max="10" width="13" bestFit="1" customWidth="1"/>
    <col min="14" max="14" width="12.28515625" customWidth="1"/>
    <col min="15" max="15" width="11.42578125" customWidth="1"/>
    <col min="16" max="16" width="13.5703125" customWidth="1"/>
    <col min="18" max="18" width="13" customWidth="1"/>
    <col min="19" max="19" width="17" customWidth="1"/>
  </cols>
  <sheetData>
    <row r="1" spans="1:19"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9">
      <c r="B2" s="50"/>
      <c r="C2" s="253"/>
      <c r="D2" s="253"/>
      <c r="E2" s="50"/>
      <c r="F2" s="253"/>
      <c r="G2" s="253"/>
      <c r="H2" s="50"/>
      <c r="I2" s="50"/>
      <c r="J2" s="50"/>
      <c r="K2" s="50"/>
    </row>
    <row r="3" spans="1:19">
      <c r="B3" s="50"/>
      <c r="C3" s="253"/>
      <c r="D3" s="253"/>
      <c r="E3" s="50"/>
      <c r="F3" s="253"/>
      <c r="G3" s="253"/>
      <c r="H3" s="50"/>
      <c r="I3" s="50"/>
      <c r="J3" s="50"/>
      <c r="K3" s="50"/>
    </row>
    <row r="5" spans="1:19" s="91" customFormat="1">
      <c r="A5" s="255" t="s">
        <v>19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1:19" ht="15" customHeight="1">
      <c r="A6" s="259" t="s">
        <v>18</v>
      </c>
      <c r="B6" s="8">
        <v>1</v>
      </c>
      <c r="C6" s="247" t="s">
        <v>1</v>
      </c>
      <c r="D6" s="247"/>
      <c r="E6" s="7">
        <v>9.81</v>
      </c>
      <c r="F6" s="247" t="s">
        <v>12</v>
      </c>
      <c r="G6" s="247"/>
      <c r="H6" s="2"/>
      <c r="I6" s="2"/>
      <c r="J6" s="2"/>
      <c r="K6" s="2"/>
      <c r="M6" s="2"/>
      <c r="N6" s="259" t="s">
        <v>18</v>
      </c>
      <c r="O6" s="259"/>
      <c r="P6" s="2"/>
      <c r="Q6" s="2"/>
      <c r="R6" s="2"/>
      <c r="S6" s="2"/>
    </row>
    <row r="7" spans="1:19">
      <c r="A7" s="259"/>
      <c r="B7" s="8">
        <v>1</v>
      </c>
      <c r="C7" s="247" t="s">
        <v>11</v>
      </c>
      <c r="D7" s="247"/>
      <c r="E7" s="7">
        <f>B7/9.81</f>
        <v>0.1019367991845056</v>
      </c>
      <c r="F7" s="258" t="s">
        <v>1</v>
      </c>
      <c r="G7" s="258"/>
      <c r="H7" s="2"/>
      <c r="I7" s="2"/>
      <c r="J7" s="2"/>
      <c r="K7" s="2"/>
      <c r="M7" s="2"/>
      <c r="N7" s="259"/>
      <c r="O7" s="259"/>
      <c r="P7" s="2"/>
      <c r="Q7" s="2"/>
      <c r="R7" s="2"/>
      <c r="S7" s="2"/>
    </row>
    <row r="8" spans="1:19">
      <c r="A8" s="259"/>
      <c r="B8" s="8">
        <v>1</v>
      </c>
      <c r="C8" s="247" t="s">
        <v>0</v>
      </c>
      <c r="D8" s="247"/>
      <c r="E8" s="7">
        <f>0.45359237*B8</f>
        <v>0.45359237000000002</v>
      </c>
      <c r="F8" s="247" t="s">
        <v>1</v>
      </c>
      <c r="G8" s="247"/>
      <c r="H8" s="7">
        <f>1000*E8</f>
        <v>453.59237000000002</v>
      </c>
      <c r="I8" s="5" t="s">
        <v>10</v>
      </c>
      <c r="J8" s="2"/>
      <c r="K8" s="2"/>
      <c r="M8" s="2"/>
      <c r="N8" s="259"/>
      <c r="O8" s="259"/>
      <c r="P8" s="2"/>
      <c r="Q8" s="2"/>
      <c r="R8" s="2"/>
      <c r="S8" s="2"/>
    </row>
    <row r="9" spans="1:19">
      <c r="A9" s="259"/>
      <c r="B9" s="8">
        <v>1</v>
      </c>
      <c r="C9" s="247" t="s">
        <v>1</v>
      </c>
      <c r="D9" s="247"/>
      <c r="E9" s="7">
        <f>2.20462262185*B9</f>
        <v>2.20462262185</v>
      </c>
      <c r="F9" s="248" t="s">
        <v>0</v>
      </c>
      <c r="G9" s="248"/>
      <c r="H9" s="2"/>
      <c r="I9" s="2"/>
      <c r="J9" s="2"/>
      <c r="K9" s="2"/>
      <c r="M9" s="2"/>
      <c r="N9" s="259"/>
      <c r="O9" s="259"/>
      <c r="P9" s="2"/>
      <c r="Q9" s="2"/>
      <c r="R9" s="2"/>
      <c r="S9" s="2"/>
    </row>
    <row r="10" spans="1:19">
      <c r="A10" s="259"/>
      <c r="B10" s="8">
        <v>1</v>
      </c>
      <c r="C10" s="247" t="s">
        <v>4</v>
      </c>
      <c r="D10" s="247"/>
      <c r="E10" s="7">
        <f>0.0254*B10</f>
        <v>2.5399999999999999E-2</v>
      </c>
      <c r="F10" s="247" t="s">
        <v>5</v>
      </c>
      <c r="G10" s="247"/>
      <c r="H10" s="7">
        <f>E10*100</f>
        <v>2.54</v>
      </c>
      <c r="I10" s="5" t="s">
        <v>8</v>
      </c>
      <c r="J10" s="7">
        <f>1000*E10</f>
        <v>25.4</v>
      </c>
      <c r="K10" s="5" t="s">
        <v>9</v>
      </c>
      <c r="M10" s="2"/>
      <c r="N10" s="259"/>
      <c r="O10" s="259"/>
      <c r="P10" s="2"/>
      <c r="Q10" s="2"/>
      <c r="R10" s="2"/>
      <c r="S10" s="2"/>
    </row>
    <row r="11" spans="1:19">
      <c r="A11" s="259"/>
      <c r="B11" s="9">
        <v>1</v>
      </c>
      <c r="C11" s="250" t="s">
        <v>24</v>
      </c>
      <c r="D11" s="250"/>
      <c r="E11" s="16">
        <f>B11*0.00064516</f>
        <v>6.4515999999999998E-4</v>
      </c>
      <c r="F11" s="247" t="s">
        <v>25</v>
      </c>
      <c r="G11" s="247"/>
      <c r="H11" s="7">
        <f>E11*10000</f>
        <v>6.4516</v>
      </c>
      <c r="I11" s="5" t="s">
        <v>44</v>
      </c>
      <c r="J11" s="7">
        <f>1000000*E11</f>
        <v>645.16</v>
      </c>
      <c r="K11" s="5" t="s">
        <v>45</v>
      </c>
      <c r="M11" s="2"/>
      <c r="N11" s="259"/>
      <c r="O11" s="259"/>
      <c r="P11" s="2"/>
      <c r="Q11" s="2"/>
      <c r="R11" s="2"/>
      <c r="S11" s="2"/>
    </row>
    <row r="12" spans="1:19" ht="15" customHeight="1">
      <c r="A12" s="259"/>
      <c r="B12" s="9">
        <v>1</v>
      </c>
      <c r="C12" s="250" t="s">
        <v>48</v>
      </c>
      <c r="D12" s="250"/>
      <c r="E12" s="16">
        <f>B12*1.6387064*10^(-5)</f>
        <v>1.6387064000000003E-5</v>
      </c>
      <c r="F12" s="247" t="s">
        <v>50</v>
      </c>
      <c r="G12" s="247"/>
      <c r="H12" s="16">
        <f>E12*1000000</f>
        <v>16.387064000000002</v>
      </c>
      <c r="I12" s="6" t="s">
        <v>46</v>
      </c>
      <c r="J12" s="7">
        <f>E12*1000000000</f>
        <v>16387.064000000002</v>
      </c>
      <c r="K12" s="5" t="s">
        <v>47</v>
      </c>
      <c r="M12" s="2"/>
      <c r="N12" s="259"/>
      <c r="O12" s="259"/>
      <c r="P12" s="2"/>
      <c r="Q12" s="2"/>
      <c r="R12" s="2"/>
      <c r="S12" s="2"/>
    </row>
    <row r="13" spans="1:19">
      <c r="A13" s="259"/>
      <c r="B13" s="8">
        <v>1</v>
      </c>
      <c r="C13" s="247" t="s">
        <v>6</v>
      </c>
      <c r="D13" s="247"/>
      <c r="E13" s="7">
        <f>B13*39.3700787</f>
        <v>39.370078700000001</v>
      </c>
      <c r="F13" s="249" t="s">
        <v>7</v>
      </c>
      <c r="G13" s="249"/>
      <c r="J13" s="2"/>
      <c r="K13" s="2"/>
      <c r="M13" s="2"/>
      <c r="N13" s="259"/>
      <c r="O13" s="259"/>
      <c r="P13" s="2"/>
      <c r="Q13" s="2"/>
      <c r="R13" s="2"/>
      <c r="S13" s="2"/>
    </row>
    <row r="14" spans="1:19" ht="15" customHeight="1">
      <c r="A14" s="259"/>
      <c r="B14" s="8">
        <v>1</v>
      </c>
      <c r="C14" s="247" t="s">
        <v>26</v>
      </c>
      <c r="D14" s="247"/>
      <c r="E14" s="16">
        <f>B14*1550.0031</f>
        <v>1550.0030999999999</v>
      </c>
      <c r="F14" s="249" t="s">
        <v>24</v>
      </c>
      <c r="G14" s="249"/>
      <c r="J14" s="2"/>
      <c r="K14" s="2"/>
      <c r="M14" s="2"/>
      <c r="N14" s="259"/>
      <c r="O14" s="259"/>
      <c r="P14" s="2"/>
      <c r="Q14" s="2"/>
      <c r="R14" s="2"/>
      <c r="S14" s="2"/>
    </row>
    <row r="15" spans="1:19">
      <c r="A15" s="259"/>
      <c r="B15" s="8">
        <v>1</v>
      </c>
      <c r="C15" s="247" t="s">
        <v>49</v>
      </c>
      <c r="D15" s="247"/>
      <c r="E15" s="16">
        <f>B15*61023.7441</f>
        <v>61023.744100000004</v>
      </c>
      <c r="F15" s="249" t="s">
        <v>51</v>
      </c>
      <c r="G15" s="249"/>
      <c r="J15" s="2"/>
      <c r="K15" s="2"/>
      <c r="L15" s="2"/>
      <c r="M15" s="2"/>
      <c r="N15" s="259"/>
      <c r="O15" s="259"/>
      <c r="P15" s="2"/>
      <c r="Q15" s="2"/>
      <c r="R15" s="2"/>
      <c r="S15" s="2"/>
    </row>
    <row r="16" spans="1:19">
      <c r="A16" s="259"/>
      <c r="B16" s="8">
        <v>1</v>
      </c>
      <c r="C16" s="247" t="s">
        <v>2</v>
      </c>
      <c r="D16" s="247"/>
      <c r="E16" s="7">
        <f>E8/E10</f>
        <v>17.857967322834646</v>
      </c>
      <c r="F16" s="271" t="s">
        <v>15</v>
      </c>
      <c r="G16" s="272"/>
      <c r="H16" s="16">
        <f>E16/100</f>
        <v>0.17857967322834647</v>
      </c>
      <c r="I16" s="15" t="s">
        <v>13</v>
      </c>
      <c r="J16" s="2"/>
      <c r="K16" s="2"/>
      <c r="L16" s="2"/>
      <c r="M16" s="2"/>
      <c r="N16" s="259"/>
      <c r="O16" s="259"/>
    </row>
    <row r="17" spans="1:17">
      <c r="A17" s="259"/>
      <c r="B17" s="8">
        <v>1</v>
      </c>
      <c r="C17" s="247" t="s">
        <v>13</v>
      </c>
      <c r="D17" s="247"/>
      <c r="E17" s="7">
        <f>1/H16</f>
        <v>5.5997414594958901</v>
      </c>
      <c r="F17" s="247" t="s">
        <v>2</v>
      </c>
      <c r="G17" s="247"/>
      <c r="H17" s="2"/>
      <c r="I17" s="2"/>
      <c r="J17" s="2"/>
      <c r="K17" s="2"/>
      <c r="L17" s="2"/>
      <c r="M17" s="2"/>
      <c r="N17" s="259"/>
      <c r="O17" s="259"/>
    </row>
    <row r="18" spans="1:17">
      <c r="A18" s="259"/>
      <c r="B18" s="8">
        <v>1</v>
      </c>
      <c r="C18" s="247" t="s">
        <v>3</v>
      </c>
      <c r="D18" s="247"/>
      <c r="E18" s="7">
        <f>1/E16</f>
        <v>5.5997414594958904E-2</v>
      </c>
      <c r="F18" s="247" t="s">
        <v>2</v>
      </c>
      <c r="G18" s="247"/>
      <c r="H18" s="2"/>
      <c r="I18" s="2"/>
      <c r="J18" s="2"/>
      <c r="K18" s="2"/>
      <c r="L18" s="2"/>
      <c r="M18" s="2"/>
      <c r="N18" s="259"/>
      <c r="O18" s="259"/>
    </row>
    <row r="19" spans="1:17">
      <c r="A19" s="259"/>
      <c r="B19" s="8">
        <v>1</v>
      </c>
      <c r="C19" s="247" t="s">
        <v>28</v>
      </c>
      <c r="D19" s="247"/>
      <c r="E19" s="7">
        <f>B19*0.0624279606</f>
        <v>6.2427960599999999E-2</v>
      </c>
      <c r="F19" s="247" t="s">
        <v>29</v>
      </c>
      <c r="G19" s="247"/>
      <c r="H19" s="2"/>
      <c r="I19" s="2"/>
      <c r="J19" s="2"/>
      <c r="M19" s="14"/>
      <c r="N19" s="259"/>
      <c r="O19" s="259"/>
    </row>
    <row r="20" spans="1:17">
      <c r="A20" s="259"/>
      <c r="B20" s="8">
        <v>1</v>
      </c>
      <c r="C20" s="247" t="s">
        <v>28</v>
      </c>
      <c r="D20" s="247"/>
      <c r="E20" s="7">
        <f>B20*3.6127292*10^(-5)</f>
        <v>3.6127292E-5</v>
      </c>
      <c r="F20" s="247" t="s">
        <v>30</v>
      </c>
      <c r="G20" s="247"/>
      <c r="H20" s="2"/>
      <c r="I20" s="2"/>
      <c r="J20" s="2"/>
      <c r="K20" s="2"/>
      <c r="L20" s="2"/>
      <c r="M20" s="2"/>
      <c r="N20" s="259"/>
      <c r="O20" s="259"/>
    </row>
    <row r="21" spans="1:17">
      <c r="A21" s="259"/>
      <c r="B21" s="9">
        <v>1</v>
      </c>
      <c r="C21" s="251" t="s">
        <v>58</v>
      </c>
      <c r="D21" s="252"/>
      <c r="E21" s="11">
        <f>B21</f>
        <v>1</v>
      </c>
      <c r="F21" s="251" t="s">
        <v>59</v>
      </c>
      <c r="G21" s="252"/>
      <c r="H21" s="11">
        <f>E21/10</f>
        <v>0.1</v>
      </c>
      <c r="I21" s="2" t="s">
        <v>60</v>
      </c>
      <c r="J21" s="2"/>
      <c r="K21" s="2"/>
      <c r="L21" s="2"/>
      <c r="M21" s="2"/>
      <c r="N21" s="259"/>
      <c r="O21" s="259"/>
    </row>
    <row r="22" spans="1:17">
      <c r="A22" s="259"/>
      <c r="B22" s="9">
        <v>1</v>
      </c>
      <c r="C22" s="251" t="s">
        <v>62</v>
      </c>
      <c r="D22" s="252"/>
      <c r="E22" s="11">
        <f>B22*1000000</f>
        <v>1000000</v>
      </c>
      <c r="F22" s="251" t="s">
        <v>59</v>
      </c>
      <c r="G22" s="252"/>
      <c r="H22" s="11">
        <f>E22/10</f>
        <v>100000</v>
      </c>
      <c r="I22" s="2" t="s">
        <v>60</v>
      </c>
      <c r="J22" s="10">
        <f>E22/1000000</f>
        <v>1</v>
      </c>
      <c r="K22" s="4" t="s">
        <v>454</v>
      </c>
      <c r="L22" s="10">
        <f>B22*0.001</f>
        <v>1E-3</v>
      </c>
      <c r="M22" s="4" t="s">
        <v>458</v>
      </c>
      <c r="N22" s="259"/>
      <c r="O22" s="259"/>
      <c r="P22" s="264"/>
      <c r="Q22" s="260"/>
    </row>
    <row r="23" spans="1:17">
      <c r="A23" s="259"/>
      <c r="B23" s="9">
        <v>1</v>
      </c>
      <c r="C23" s="251" t="s">
        <v>60</v>
      </c>
      <c r="D23" s="252"/>
      <c r="E23" s="11">
        <f>B23*1/H22</f>
        <v>1.0000000000000001E-5</v>
      </c>
      <c r="F23" s="251" t="s">
        <v>62</v>
      </c>
      <c r="G23" s="252"/>
      <c r="H23" s="2"/>
      <c r="I23" s="2"/>
      <c r="J23" s="2"/>
      <c r="K23" s="2"/>
      <c r="L23" s="2"/>
      <c r="M23" s="2"/>
      <c r="N23" s="259"/>
      <c r="O23" s="259"/>
      <c r="P23" s="270"/>
      <c r="Q23" s="270"/>
    </row>
    <row r="24" spans="1:17">
      <c r="A24" s="259"/>
      <c r="B24" s="9">
        <v>1</v>
      </c>
      <c r="C24" s="251" t="s">
        <v>317</v>
      </c>
      <c r="D24" s="252"/>
      <c r="E24" s="10">
        <f>145.0377*1</f>
        <v>145.0377</v>
      </c>
      <c r="F24" s="251" t="s">
        <v>322</v>
      </c>
      <c r="G24" s="252"/>
      <c r="H24" s="2"/>
      <c r="I24" s="2"/>
      <c r="J24" s="2"/>
      <c r="K24" s="2"/>
      <c r="L24" s="2"/>
      <c r="M24" s="2"/>
      <c r="N24" s="259"/>
      <c r="O24" s="259"/>
      <c r="P24" s="260"/>
      <c r="Q24" s="260"/>
    </row>
    <row r="25" spans="1:17">
      <c r="A25" s="259"/>
      <c r="B25" s="9">
        <v>1</v>
      </c>
      <c r="C25" s="251" t="s">
        <v>448</v>
      </c>
      <c r="D25" s="252"/>
      <c r="E25" s="10">
        <f>1000*B25</f>
        <v>1000</v>
      </c>
      <c r="F25" s="251" t="s">
        <v>321</v>
      </c>
      <c r="G25" s="252"/>
      <c r="H25" s="2"/>
      <c r="I25" s="2"/>
      <c r="J25" s="2"/>
      <c r="K25" s="2"/>
      <c r="L25" s="2"/>
      <c r="M25" s="2"/>
      <c r="N25" s="259"/>
      <c r="O25" s="259"/>
      <c r="P25" s="260"/>
      <c r="Q25" s="260"/>
    </row>
    <row r="26" spans="1:17">
      <c r="A26" s="259"/>
      <c r="B26" s="11">
        <v>350000</v>
      </c>
      <c r="C26" s="270" t="s">
        <v>323</v>
      </c>
      <c r="D26" s="270"/>
      <c r="E26" s="11">
        <f>B26/E24</f>
        <v>2413.1656803713795</v>
      </c>
      <c r="F26" s="260" t="s">
        <v>317</v>
      </c>
      <c r="G26" s="260"/>
      <c r="H26" s="2"/>
      <c r="I26" s="2"/>
      <c r="J26" s="2"/>
      <c r="K26" s="2"/>
      <c r="L26" s="2"/>
      <c r="M26" s="2"/>
      <c r="N26" s="259"/>
      <c r="O26" s="259"/>
    </row>
    <row r="27" spans="1:17">
      <c r="A27" s="25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59"/>
      <c r="O27" s="259"/>
    </row>
    <row r="28" spans="1:17">
      <c r="A28" s="25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59"/>
      <c r="O28" s="259"/>
    </row>
    <row r="29" spans="1:17" s="91" customFormat="1">
      <c r="A29" s="255" t="s">
        <v>19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90"/>
    </row>
    <row r="30" spans="1:1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7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7" s="85" customFormat="1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275" t="s">
        <v>542</v>
      </c>
      <c r="M32" s="275"/>
      <c r="N32" s="275"/>
      <c r="O32" s="275"/>
    </row>
    <row r="33" spans="1:24" s="85" customFormat="1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275"/>
      <c r="M33" s="275"/>
      <c r="N33" s="275"/>
      <c r="O33" s="275"/>
    </row>
    <row r="34" spans="1:24" s="85" customFormat="1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275"/>
      <c r="M34" s="275"/>
      <c r="N34" s="275"/>
      <c r="O34" s="275"/>
    </row>
    <row r="35" spans="1:24">
      <c r="A35" s="2"/>
      <c r="B35" s="2"/>
      <c r="C35" s="2" t="s">
        <v>16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24" ht="10.5" customHeight="1">
      <c r="A36" s="2"/>
      <c r="B36" s="2"/>
      <c r="C36" s="11">
        <f>C42*1000</f>
        <v>11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24">
      <c r="A37" s="2"/>
      <c r="B37" s="267" t="s">
        <v>20</v>
      </c>
      <c r="C37" s="267" t="s">
        <v>32</v>
      </c>
      <c r="D37" s="267" t="s">
        <v>31</v>
      </c>
      <c r="E37" s="268" t="s">
        <v>33</v>
      </c>
      <c r="F37" s="256" t="s">
        <v>14</v>
      </c>
      <c r="G37" s="256"/>
      <c r="H37" s="260" t="s">
        <v>34</v>
      </c>
      <c r="I37" s="260"/>
      <c r="J37" s="261" t="s">
        <v>36</v>
      </c>
      <c r="K37" s="261"/>
      <c r="L37" s="261"/>
      <c r="M37" s="261"/>
      <c r="N37" s="267" t="s">
        <v>320</v>
      </c>
      <c r="O37" s="260" t="s">
        <v>318</v>
      </c>
      <c r="P37" s="276" t="s">
        <v>319</v>
      </c>
      <c r="Q37" s="278" t="s">
        <v>493</v>
      </c>
      <c r="R37" s="279"/>
    </row>
    <row r="38" spans="1:24" ht="39" customHeight="1">
      <c r="A38" s="2"/>
      <c r="B38" s="267"/>
      <c r="C38" s="267"/>
      <c r="D38" s="267"/>
      <c r="E38" s="268"/>
      <c r="F38" s="257"/>
      <c r="G38" s="257"/>
      <c r="H38" s="260"/>
      <c r="I38" s="260"/>
      <c r="J38" s="261"/>
      <c r="K38" s="261"/>
      <c r="L38" s="261"/>
      <c r="M38" s="261"/>
      <c r="N38" s="267"/>
      <c r="O38" s="260"/>
      <c r="P38" s="277"/>
      <c r="Q38" s="280"/>
      <c r="R38" s="281"/>
      <c r="V38">
        <f>4*H40^2*E40^2*F40</f>
        <v>74.526637530046571</v>
      </c>
      <c r="W38" t="s">
        <v>603</v>
      </c>
      <c r="X38">
        <f>V38/9.81</f>
        <v>7.5970068837967961</v>
      </c>
    </row>
    <row r="39" spans="1:24">
      <c r="A39" s="2"/>
      <c r="B39" s="2" t="s">
        <v>21</v>
      </c>
      <c r="C39" s="2" t="s">
        <v>27</v>
      </c>
      <c r="D39" s="2" t="s">
        <v>23</v>
      </c>
      <c r="E39" s="2" t="s">
        <v>27</v>
      </c>
      <c r="F39" s="247" t="s">
        <v>15</v>
      </c>
      <c r="G39" s="247"/>
      <c r="H39" s="264" t="s">
        <v>35</v>
      </c>
      <c r="I39" s="260"/>
      <c r="J39" s="253" t="s">
        <v>37</v>
      </c>
      <c r="K39" s="253"/>
      <c r="L39" s="253"/>
      <c r="M39" s="253"/>
      <c r="N39" t="s">
        <v>323</v>
      </c>
      <c r="Q39" s="270"/>
      <c r="R39" s="270"/>
    </row>
    <row r="40" spans="1:24">
      <c r="A40" s="2"/>
      <c r="B40" s="3">
        <f>dedomena!H17</f>
        <v>7850</v>
      </c>
      <c r="C40" s="10">
        <f>C42*$E$10</f>
        <v>2.7939999999999996E-4</v>
      </c>
      <c r="D40" s="10">
        <f>PI()*C40^2/4</f>
        <v>6.1311604970797199E-8</v>
      </c>
      <c r="E40" s="3">
        <f>dedomena!B17</f>
        <v>0.67</v>
      </c>
      <c r="F40" s="254">
        <f>B40*D40</f>
        <v>4.8129609902075799E-4</v>
      </c>
      <c r="G40" s="254"/>
      <c r="H40" s="265">
        <f>dedomena!D17</f>
        <v>293.66000000000003</v>
      </c>
      <c r="I40" s="266"/>
      <c r="J40" s="260">
        <f>F42*(2*E42*H40)^2/386.4</f>
        <v>16.740751566397854</v>
      </c>
      <c r="K40" s="260"/>
      <c r="L40" s="260"/>
      <c r="M40" s="260"/>
      <c r="N40">
        <f>N42*$E$24</f>
        <v>311831.05499999999</v>
      </c>
      <c r="Q40" s="270"/>
      <c r="R40" s="270"/>
    </row>
    <row r="41" spans="1:24" ht="18.75">
      <c r="A41" s="2"/>
      <c r="B41" s="12" t="s">
        <v>30</v>
      </c>
      <c r="C41" s="2" t="s">
        <v>17</v>
      </c>
      <c r="D41" s="2" t="s">
        <v>22</v>
      </c>
      <c r="E41" s="2" t="s">
        <v>17</v>
      </c>
      <c r="F41" s="247" t="s">
        <v>2</v>
      </c>
      <c r="G41" s="247"/>
      <c r="H41" s="2"/>
      <c r="I41" s="2"/>
      <c r="J41" s="262" t="s">
        <v>1</v>
      </c>
      <c r="K41" s="262"/>
      <c r="L41" s="262"/>
      <c r="M41" s="262"/>
      <c r="N41" t="s">
        <v>61</v>
      </c>
      <c r="O41" t="s">
        <v>316</v>
      </c>
      <c r="P41" s="84" t="s">
        <v>1</v>
      </c>
      <c r="Q41" s="244" t="s">
        <v>492</v>
      </c>
      <c r="R41" s="245"/>
      <c r="S41" s="48"/>
    </row>
    <row r="42" spans="1:24" ht="18.75">
      <c r="A42" s="2"/>
      <c r="B42" s="10">
        <f>B40*$E$20</f>
        <v>0.28359924219999999</v>
      </c>
      <c r="C42" s="3">
        <f>dedomena!F17</f>
        <v>1.0999999999999999E-2</v>
      </c>
      <c r="D42" s="10">
        <f>(C42^2)*PI()/4</f>
        <v>9.5033177771091233E-5</v>
      </c>
      <c r="E42" s="10">
        <f>E40*$E$13</f>
        <v>26.377952729</v>
      </c>
      <c r="F42" s="254">
        <f>B42*D42</f>
        <v>2.695133719973936E-5</v>
      </c>
      <c r="G42" s="254"/>
      <c r="H42" s="2"/>
      <c r="I42" s="2"/>
      <c r="J42" s="263">
        <f>J40*$E$8</f>
        <v>7.5934771785836155</v>
      </c>
      <c r="K42" s="263"/>
      <c r="L42" s="263"/>
      <c r="M42" s="263"/>
      <c r="N42" s="1">
        <f>dedomena!J17</f>
        <v>2150</v>
      </c>
      <c r="O42">
        <f>$H$22*N42</f>
        <v>215000000</v>
      </c>
      <c r="P42" s="84">
        <f>O42*D40</f>
        <v>13.181995068721397</v>
      </c>
      <c r="Q42" s="244">
        <f>J42/P42*100</f>
        <v>57.604915940240552</v>
      </c>
      <c r="R42" s="245"/>
      <c r="S42" s="48"/>
    </row>
    <row r="43" spans="1:24">
      <c r="A43" s="2"/>
      <c r="B43" s="2"/>
      <c r="C43" s="2"/>
      <c r="D43" s="2"/>
      <c r="E43" s="2"/>
      <c r="F43" s="2"/>
      <c r="G43" s="2"/>
      <c r="H43" s="2"/>
      <c r="I43" s="2"/>
      <c r="J43" s="252"/>
      <c r="K43" s="252"/>
      <c r="L43" s="252"/>
      <c r="M43" s="252"/>
      <c r="N43" s="2"/>
    </row>
    <row r="44" spans="1:24" s="89" customFormat="1" ht="5.0999999999999996" customHeight="1">
      <c r="A44" s="88"/>
      <c r="B44" s="88"/>
      <c r="C44" s="88"/>
      <c r="D44" s="88"/>
      <c r="E44" s="88"/>
      <c r="F44" s="88"/>
      <c r="G44" s="88"/>
      <c r="H44" s="88"/>
      <c r="I44" s="88"/>
      <c r="J44" s="282"/>
      <c r="K44" s="282"/>
      <c r="L44" s="282"/>
      <c r="M44" s="282"/>
      <c r="N44" s="88"/>
    </row>
    <row r="45" spans="1:2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2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S46" s="246" t="s">
        <v>494</v>
      </c>
      <c r="T46" s="246"/>
    </row>
    <row r="47" spans="1:24" ht="15" customHeight="1">
      <c r="A47" s="2"/>
      <c r="B47" s="260" t="s">
        <v>38</v>
      </c>
      <c r="C47" s="268" t="s">
        <v>33</v>
      </c>
      <c r="D47" s="260" t="s">
        <v>34</v>
      </c>
      <c r="E47" s="267" t="s">
        <v>20</v>
      </c>
      <c r="F47" s="269" t="s">
        <v>39</v>
      </c>
      <c r="G47" s="269"/>
      <c r="H47" s="267" t="s">
        <v>40</v>
      </c>
      <c r="I47" s="267" t="s">
        <v>41</v>
      </c>
      <c r="J47" s="267" t="s">
        <v>42</v>
      </c>
      <c r="K47" s="267" t="s">
        <v>57</v>
      </c>
      <c r="L47" s="267"/>
      <c r="M47" s="273" t="s">
        <v>53</v>
      </c>
      <c r="N47" s="273"/>
      <c r="O47" s="267" t="s">
        <v>320</v>
      </c>
      <c r="P47" s="267" t="s">
        <v>320</v>
      </c>
      <c r="Q47" s="274" t="s">
        <v>319</v>
      </c>
      <c r="R47" s="274"/>
      <c r="S47" s="246"/>
      <c r="T47" s="246"/>
    </row>
    <row r="48" spans="1:24" ht="15" customHeight="1">
      <c r="A48" s="2"/>
      <c r="B48" s="260"/>
      <c r="C48" s="268"/>
      <c r="D48" s="260"/>
      <c r="E48" s="267"/>
      <c r="F48" s="269"/>
      <c r="G48" s="269"/>
      <c r="H48" s="267"/>
      <c r="I48" s="267"/>
      <c r="J48" s="267"/>
      <c r="K48" s="267"/>
      <c r="L48" s="267"/>
      <c r="M48" s="273"/>
      <c r="N48" s="273"/>
      <c r="O48" s="267"/>
      <c r="P48" s="267"/>
      <c r="Q48" s="274"/>
      <c r="R48" s="274"/>
      <c r="S48" s="246"/>
      <c r="T48" s="246"/>
    </row>
    <row r="49" spans="1:20" ht="15" customHeight="1">
      <c r="A49" s="2"/>
      <c r="B49" s="260"/>
      <c r="C49" s="268"/>
      <c r="D49" s="260"/>
      <c r="E49" s="267"/>
      <c r="F49" s="269"/>
      <c r="G49" s="269"/>
      <c r="H49" s="267"/>
      <c r="I49" s="267"/>
      <c r="J49" s="267"/>
      <c r="K49" s="267"/>
      <c r="L49" s="267"/>
      <c r="M49" s="273"/>
      <c r="N49" s="273"/>
      <c r="O49" s="267"/>
      <c r="P49" s="267"/>
      <c r="Q49" s="274"/>
      <c r="R49" s="274"/>
      <c r="S49" s="246"/>
      <c r="T49" s="246"/>
    </row>
    <row r="50" spans="1:20">
      <c r="A50" s="2"/>
      <c r="B50" s="2" t="s">
        <v>1</v>
      </c>
      <c r="C50" s="2" t="s">
        <v>27</v>
      </c>
      <c r="D50" s="2" t="s">
        <v>35</v>
      </c>
      <c r="E50" s="2" t="s">
        <v>21</v>
      </c>
      <c r="F50" s="247" t="s">
        <v>15</v>
      </c>
      <c r="G50" s="247"/>
      <c r="H50" s="2" t="s">
        <v>1</v>
      </c>
      <c r="I50" s="2" t="s">
        <v>43</v>
      </c>
      <c r="J50" s="2" t="s">
        <v>23</v>
      </c>
      <c r="K50" s="260" t="s">
        <v>55</v>
      </c>
      <c r="L50" s="260"/>
      <c r="M50" s="260" t="s">
        <v>54</v>
      </c>
      <c r="N50" s="260"/>
      <c r="O50" t="s">
        <v>456</v>
      </c>
      <c r="Q50" s="2"/>
      <c r="R50" s="2"/>
      <c r="S50" s="2"/>
    </row>
    <row r="51" spans="1:20">
      <c r="A51" s="2"/>
      <c r="B51" s="92">
        <f>dedomena!F32</f>
        <v>15.2</v>
      </c>
      <c r="C51" s="3">
        <f>dedomena!B32</f>
        <v>0.67</v>
      </c>
      <c r="D51" s="3">
        <f>dedomena!D32</f>
        <v>293.66000000000003</v>
      </c>
      <c r="E51" s="3">
        <f>dedomena!H32</f>
        <v>7850</v>
      </c>
      <c r="F51" s="284">
        <f>$E$16*F53</f>
        <v>9.6341906784622904E-4</v>
      </c>
      <c r="G51" s="284"/>
      <c r="H51" s="10">
        <f>F51*C51</f>
        <v>6.4549077545697346E-4</v>
      </c>
      <c r="I51" s="2">
        <f>H51/E51</f>
        <v>8.222812426203483E-8</v>
      </c>
      <c r="J51" s="2">
        <f>I51/C51</f>
        <v>1.2272854367467884E-7</v>
      </c>
      <c r="K51" s="260">
        <f>4*J51/PI()</f>
        <v>1.5626283507435762E-7</v>
      </c>
      <c r="L51" s="260"/>
      <c r="M51" s="260">
        <f>SQRT(K51)</f>
        <v>3.9530094241521565E-4</v>
      </c>
      <c r="N51" s="260"/>
      <c r="O51">
        <f>O53*$E$24</f>
        <v>311831.05499999999</v>
      </c>
      <c r="Q51" s="2"/>
      <c r="R51" s="2"/>
      <c r="S51" s="2"/>
    </row>
    <row r="52" spans="1:20" ht="18.75">
      <c r="A52" s="2"/>
      <c r="B52" s="2" t="s">
        <v>37</v>
      </c>
      <c r="C52" s="2" t="s">
        <v>17</v>
      </c>
      <c r="D52" s="2"/>
      <c r="E52" s="12" t="s">
        <v>30</v>
      </c>
      <c r="F52" s="247" t="s">
        <v>2</v>
      </c>
      <c r="G52" s="247"/>
      <c r="H52" s="2" t="s">
        <v>0</v>
      </c>
      <c r="I52" s="2" t="s">
        <v>52</v>
      </c>
      <c r="J52" s="2" t="s">
        <v>22</v>
      </c>
      <c r="K52" s="260" t="s">
        <v>56</v>
      </c>
      <c r="L52" s="260"/>
      <c r="M52" s="283" t="s">
        <v>7</v>
      </c>
      <c r="N52" s="283"/>
      <c r="O52" t="s">
        <v>61</v>
      </c>
      <c r="P52" t="s">
        <v>316</v>
      </c>
      <c r="Q52" s="262" t="s">
        <v>1</v>
      </c>
      <c r="R52" s="262"/>
      <c r="S52" s="244" t="s">
        <v>492</v>
      </c>
      <c r="T52" s="245"/>
    </row>
    <row r="53" spans="1:20" ht="18.75">
      <c r="A53" s="2"/>
      <c r="B53" s="10">
        <f>$E$9*B51</f>
        <v>33.510263852119998</v>
      </c>
      <c r="C53" s="10">
        <f>C51*$E$13</f>
        <v>26.377952729</v>
      </c>
      <c r="D53" s="2"/>
      <c r="E53" s="10">
        <f>E51*$E$20</f>
        <v>0.28359924219999999</v>
      </c>
      <c r="F53" s="284">
        <f>B53*386.4/((2*C53*D51)^2)</f>
        <v>5.3948976970874127E-5</v>
      </c>
      <c r="G53" s="284"/>
      <c r="H53" s="10">
        <f>H51*$E$9</f>
        <v>1.4230635657679425E-3</v>
      </c>
      <c r="I53" s="2">
        <f>H53/E53</f>
        <v>5.0178680123706713E-3</v>
      </c>
      <c r="J53" s="2">
        <f>I53/C53</f>
        <v>1.9022962334957908E-4</v>
      </c>
      <c r="K53" s="260">
        <f>4*J53/PI()</f>
        <v>2.4220787902875954E-4</v>
      </c>
      <c r="L53" s="260"/>
      <c r="M53" s="283">
        <f>SQRT(K53)</f>
        <v>1.5563029236904991E-2</v>
      </c>
      <c r="N53" s="283"/>
      <c r="O53" s="1">
        <f>dedomena!J32</f>
        <v>2150</v>
      </c>
      <c r="P53" s="93">
        <f>O53*$H$22</f>
        <v>215000000</v>
      </c>
      <c r="Q53" s="262">
        <f>P53*J51</f>
        <v>26.38663689005595</v>
      </c>
      <c r="R53" s="262"/>
      <c r="S53" s="244">
        <f>B51/Q53*100</f>
        <v>57.604915940341982</v>
      </c>
      <c r="T53" s="245"/>
    </row>
    <row r="54" spans="1:2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20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20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20" s="85" customFormat="1">
      <c r="B57" s="86"/>
      <c r="C57" s="86"/>
      <c r="D57" s="86"/>
      <c r="F57" s="86"/>
      <c r="H57" s="86"/>
      <c r="I57" s="86"/>
      <c r="J57" s="86"/>
      <c r="K57" s="86"/>
      <c r="M57" s="275" t="s">
        <v>543</v>
      </c>
      <c r="N57" s="275"/>
      <c r="O57" s="275"/>
      <c r="P57" s="275"/>
      <c r="Q57" s="86"/>
      <c r="R57" s="86"/>
      <c r="S57" s="86"/>
    </row>
    <row r="58" spans="1:20" s="85" customFormat="1">
      <c r="B58" s="86"/>
      <c r="C58" s="86"/>
      <c r="D58" s="86"/>
      <c r="F58" s="86"/>
      <c r="H58" s="86"/>
      <c r="I58" s="86"/>
      <c r="J58" s="86"/>
      <c r="K58" s="86"/>
      <c r="M58" s="275"/>
      <c r="N58" s="275"/>
      <c r="O58" s="275"/>
      <c r="P58" s="275"/>
      <c r="Q58" s="86"/>
      <c r="R58" s="86"/>
      <c r="S58" s="86"/>
    </row>
    <row r="59" spans="1:20" s="85" customFormat="1">
      <c r="B59" s="86"/>
      <c r="C59" s="86"/>
      <c r="D59" s="86"/>
      <c r="F59" s="86"/>
      <c r="H59" s="86"/>
      <c r="I59" s="86"/>
      <c r="J59" s="86"/>
      <c r="K59" s="86"/>
      <c r="M59" s="275"/>
      <c r="N59" s="275"/>
      <c r="O59" s="275"/>
      <c r="P59" s="275"/>
      <c r="Q59" s="86"/>
      <c r="R59" s="86"/>
      <c r="S59" s="86"/>
    </row>
    <row r="60" spans="1:20">
      <c r="A60" s="49"/>
      <c r="B60" s="49"/>
      <c r="C60" s="49" t="s">
        <v>16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2"/>
    </row>
    <row r="61" spans="1:20">
      <c r="A61" s="49"/>
      <c r="B61" s="49"/>
      <c r="C61" s="11">
        <f>C67*1000</f>
        <v>14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S61" s="2"/>
    </row>
    <row r="62" spans="1:20" ht="15" customHeight="1">
      <c r="A62" s="49"/>
      <c r="B62" s="267" t="s">
        <v>20</v>
      </c>
      <c r="C62" s="267" t="s">
        <v>32</v>
      </c>
      <c r="D62" s="267" t="s">
        <v>31</v>
      </c>
      <c r="E62" s="268" t="s">
        <v>33</v>
      </c>
      <c r="F62" s="256" t="s">
        <v>14</v>
      </c>
      <c r="G62" s="256"/>
      <c r="H62" s="260" t="s">
        <v>34</v>
      </c>
      <c r="I62" s="260"/>
      <c r="J62" s="261" t="s">
        <v>36</v>
      </c>
      <c r="K62" s="261"/>
      <c r="L62" s="261"/>
      <c r="M62" s="261"/>
      <c r="N62" s="267" t="s">
        <v>320</v>
      </c>
      <c r="O62" s="260" t="s">
        <v>318</v>
      </c>
      <c r="P62" s="276" t="s">
        <v>319</v>
      </c>
      <c r="Q62" s="278" t="s">
        <v>493</v>
      </c>
      <c r="R62" s="279"/>
      <c r="S62" s="2"/>
    </row>
    <row r="63" spans="1:20" ht="15" customHeight="1">
      <c r="A63" s="49"/>
      <c r="B63" s="267"/>
      <c r="C63" s="267"/>
      <c r="D63" s="267"/>
      <c r="E63" s="268"/>
      <c r="F63" s="257"/>
      <c r="G63" s="257"/>
      <c r="H63" s="260"/>
      <c r="I63" s="260"/>
      <c r="J63" s="261"/>
      <c r="K63" s="261"/>
      <c r="L63" s="261"/>
      <c r="M63" s="261"/>
      <c r="N63" s="267"/>
      <c r="O63" s="260"/>
      <c r="P63" s="277"/>
      <c r="Q63" s="280"/>
      <c r="R63" s="281"/>
    </row>
    <row r="64" spans="1:20">
      <c r="A64" s="49"/>
      <c r="B64" s="49" t="s">
        <v>21</v>
      </c>
      <c r="C64" s="49" t="s">
        <v>27</v>
      </c>
      <c r="D64" s="49" t="s">
        <v>23</v>
      </c>
      <c r="E64" s="49" t="s">
        <v>27</v>
      </c>
      <c r="F64" s="247" t="s">
        <v>15</v>
      </c>
      <c r="G64" s="247"/>
      <c r="H64" s="264" t="s">
        <v>35</v>
      </c>
      <c r="I64" s="260"/>
      <c r="J64" s="253" t="s">
        <v>37</v>
      </c>
      <c r="K64" s="253"/>
      <c r="L64" s="253"/>
      <c r="M64" s="253"/>
      <c r="N64" t="s">
        <v>323</v>
      </c>
      <c r="Q64" s="270"/>
      <c r="R64" s="270"/>
    </row>
    <row r="65" spans="1:20">
      <c r="A65" s="49"/>
      <c r="B65" s="51">
        <f>dedomena!H56</f>
        <v>7850</v>
      </c>
      <c r="C65" s="49">
        <f>C67*$E$10</f>
        <v>3.5559999999999997E-4</v>
      </c>
      <c r="D65" s="10">
        <f>PI()*C65^2/4</f>
        <v>9.9314665903109535E-8</v>
      </c>
      <c r="E65" s="51">
        <f>dedomena!B56</f>
        <v>0.67</v>
      </c>
      <c r="F65" s="254">
        <f>B65*D65</f>
        <v>7.7962012733940982E-4</v>
      </c>
      <c r="G65" s="254"/>
      <c r="H65" s="265">
        <f>dedomena!D56</f>
        <v>220</v>
      </c>
      <c r="I65" s="266"/>
      <c r="J65" s="260">
        <f>F67*(2*E67*H65)^2/386.4</f>
        <v>15.21953645651771</v>
      </c>
      <c r="K65" s="260"/>
      <c r="L65" s="260"/>
      <c r="M65" s="260"/>
      <c r="N65">
        <f>N67*$E$24</f>
        <v>311831.05499999999</v>
      </c>
      <c r="Q65" s="270"/>
      <c r="R65" s="270"/>
    </row>
    <row r="66" spans="1:20" ht="18.75">
      <c r="A66" s="49"/>
      <c r="B66" s="12" t="s">
        <v>30</v>
      </c>
      <c r="C66" s="49" t="s">
        <v>17</v>
      </c>
      <c r="D66" s="49" t="s">
        <v>22</v>
      </c>
      <c r="E66" s="49" t="s">
        <v>17</v>
      </c>
      <c r="F66" s="247" t="s">
        <v>2</v>
      </c>
      <c r="G66" s="247"/>
      <c r="H66" s="49"/>
      <c r="I66" s="49"/>
      <c r="J66" s="262" t="s">
        <v>1</v>
      </c>
      <c r="K66" s="262"/>
      <c r="L66" s="262"/>
      <c r="M66" s="262"/>
      <c r="N66" t="s">
        <v>61</v>
      </c>
      <c r="O66" t="s">
        <v>316</v>
      </c>
      <c r="P66" s="84" t="s">
        <v>1</v>
      </c>
      <c r="Q66" s="244" t="s">
        <v>492</v>
      </c>
      <c r="R66" s="245"/>
    </row>
    <row r="67" spans="1:20" ht="18.75">
      <c r="A67" s="49"/>
      <c r="B67" s="10">
        <f>B65*$E$20</f>
        <v>0.28359924219999999</v>
      </c>
      <c r="C67" s="51">
        <f>dedomena!F56</f>
        <v>1.4E-2</v>
      </c>
      <c r="D67" s="10">
        <f>(C67^2)*PI()/4</f>
        <v>1.5393804002589989E-4</v>
      </c>
      <c r="E67" s="10">
        <f>E65*$E$13</f>
        <v>26.377952729</v>
      </c>
      <c r="F67" s="254">
        <f>B67*D67</f>
        <v>4.3656711497098478E-5</v>
      </c>
      <c r="G67" s="254"/>
      <c r="H67" s="49"/>
      <c r="I67" s="49"/>
      <c r="J67" s="263">
        <f>J65*$E$8</f>
        <v>6.9034656116132709</v>
      </c>
      <c r="K67" s="263"/>
      <c r="L67" s="263"/>
      <c r="M67" s="263"/>
      <c r="N67" s="1">
        <f>dedomena!J56</f>
        <v>2150</v>
      </c>
      <c r="O67">
        <f>$H$22*N67</f>
        <v>215000000</v>
      </c>
      <c r="P67" s="84">
        <f>O67*D65</f>
        <v>21.352653169168551</v>
      </c>
      <c r="Q67" s="244">
        <f>J67/P67*100</f>
        <v>32.330715798734083</v>
      </c>
      <c r="R67" s="245"/>
    </row>
    <row r="69" spans="1:20" s="89" customFormat="1" ht="5.0999999999999996" customHeight="1"/>
    <row r="70" spans="1:20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S70" s="246" t="s">
        <v>494</v>
      </c>
      <c r="T70" s="246"/>
    </row>
    <row r="71" spans="1:20">
      <c r="A71" s="49"/>
      <c r="B71" s="260" t="s">
        <v>38</v>
      </c>
      <c r="C71" s="268" t="s">
        <v>33</v>
      </c>
      <c r="D71" s="260" t="s">
        <v>34</v>
      </c>
      <c r="E71" s="267" t="s">
        <v>20</v>
      </c>
      <c r="F71" s="269" t="s">
        <v>39</v>
      </c>
      <c r="G71" s="269"/>
      <c r="H71" s="267" t="s">
        <v>40</v>
      </c>
      <c r="I71" s="267" t="s">
        <v>41</v>
      </c>
      <c r="J71" s="267" t="s">
        <v>42</v>
      </c>
      <c r="K71" s="267" t="s">
        <v>57</v>
      </c>
      <c r="L71" s="267"/>
      <c r="M71" s="273" t="s">
        <v>53</v>
      </c>
      <c r="N71" s="273"/>
      <c r="O71" s="267" t="s">
        <v>320</v>
      </c>
      <c r="P71" s="267" t="s">
        <v>320</v>
      </c>
      <c r="Q71" s="274" t="s">
        <v>319</v>
      </c>
      <c r="R71" s="274"/>
      <c r="S71" s="246"/>
      <c r="T71" s="246"/>
    </row>
    <row r="72" spans="1:20">
      <c r="A72" s="49"/>
      <c r="B72" s="260"/>
      <c r="C72" s="268"/>
      <c r="D72" s="260"/>
      <c r="E72" s="267"/>
      <c r="F72" s="269"/>
      <c r="G72" s="269"/>
      <c r="H72" s="267"/>
      <c r="I72" s="267"/>
      <c r="J72" s="267"/>
      <c r="K72" s="267"/>
      <c r="L72" s="267"/>
      <c r="M72" s="273"/>
      <c r="N72" s="273"/>
      <c r="O72" s="267"/>
      <c r="P72" s="267"/>
      <c r="Q72" s="274"/>
      <c r="R72" s="274"/>
      <c r="S72" s="246"/>
      <c r="T72" s="246"/>
    </row>
    <row r="73" spans="1:20">
      <c r="A73" s="49"/>
      <c r="B73" s="260"/>
      <c r="C73" s="268"/>
      <c r="D73" s="260"/>
      <c r="E73" s="267"/>
      <c r="F73" s="269"/>
      <c r="G73" s="269"/>
      <c r="H73" s="267"/>
      <c r="I73" s="267"/>
      <c r="J73" s="267"/>
      <c r="K73" s="267"/>
      <c r="L73" s="267"/>
      <c r="M73" s="273"/>
      <c r="N73" s="273"/>
      <c r="O73" s="267"/>
      <c r="P73" s="267"/>
      <c r="Q73" s="274"/>
      <c r="R73" s="274"/>
      <c r="S73" s="246"/>
      <c r="T73" s="246"/>
    </row>
    <row r="74" spans="1:20">
      <c r="A74" s="49"/>
      <c r="B74" s="49" t="s">
        <v>1</v>
      </c>
      <c r="C74" s="49" t="s">
        <v>27</v>
      </c>
      <c r="D74" s="49" t="s">
        <v>35</v>
      </c>
      <c r="E74" s="49" t="s">
        <v>21</v>
      </c>
      <c r="F74" s="247" t="s">
        <v>15</v>
      </c>
      <c r="G74" s="247"/>
      <c r="H74" s="49" t="s">
        <v>1</v>
      </c>
      <c r="I74" s="49" t="s">
        <v>43</v>
      </c>
      <c r="J74" s="49" t="s">
        <v>23</v>
      </c>
      <c r="K74" s="260" t="s">
        <v>55</v>
      </c>
      <c r="L74" s="260"/>
      <c r="M74" s="260" t="s">
        <v>54</v>
      </c>
      <c r="N74" s="260"/>
      <c r="O74" t="s">
        <v>456</v>
      </c>
      <c r="Q74" s="49"/>
      <c r="R74" s="49"/>
      <c r="S74" s="49"/>
    </row>
    <row r="75" spans="1:20">
      <c r="A75" s="49"/>
      <c r="B75" s="13">
        <f>dedomena!F71</f>
        <v>13.8</v>
      </c>
      <c r="C75" s="51">
        <f>dedomena!B71</f>
        <v>0.67</v>
      </c>
      <c r="D75" s="51">
        <f>dedomena!D71</f>
        <v>220</v>
      </c>
      <c r="E75" s="51">
        <f>dedomena!H71</f>
        <v>7850</v>
      </c>
      <c r="F75" s="284">
        <f>$E$16*F77</f>
        <v>1.5584574998340147E-3</v>
      </c>
      <c r="G75" s="284"/>
      <c r="H75" s="10">
        <f>F75*C75</f>
        <v>1.04416652488879E-3</v>
      </c>
      <c r="I75" s="49">
        <f>H75/E75</f>
        <v>1.3301484393487772E-7</v>
      </c>
      <c r="J75" s="49">
        <f>I75/C75</f>
        <v>1.9852961781325031E-7</v>
      </c>
      <c r="K75" s="260">
        <f>4*J75/PI()</f>
        <v>2.5277576020098868E-7</v>
      </c>
      <c r="L75" s="260"/>
      <c r="M75" s="260">
        <f>SQRT(K75)</f>
        <v>5.0276809783536254E-4</v>
      </c>
      <c r="N75" s="260"/>
      <c r="O75">
        <f>O77*$E$24</f>
        <v>311831.05499999999</v>
      </c>
      <c r="Q75" s="49"/>
      <c r="R75" s="49"/>
      <c r="S75" s="49"/>
    </row>
    <row r="76" spans="1:20" ht="18.75">
      <c r="A76" s="49"/>
      <c r="B76" s="49" t="s">
        <v>37</v>
      </c>
      <c r="C76" s="49" t="s">
        <v>17</v>
      </c>
      <c r="D76" s="49"/>
      <c r="E76" s="12" t="s">
        <v>30</v>
      </c>
      <c r="F76" s="247" t="s">
        <v>2</v>
      </c>
      <c r="G76" s="247"/>
      <c r="H76" s="49" t="s">
        <v>0</v>
      </c>
      <c r="I76" s="49" t="s">
        <v>52</v>
      </c>
      <c r="J76" s="49" t="s">
        <v>22</v>
      </c>
      <c r="K76" s="260" t="s">
        <v>56</v>
      </c>
      <c r="L76" s="260"/>
      <c r="M76" s="283" t="s">
        <v>7</v>
      </c>
      <c r="N76" s="283"/>
      <c r="O76" t="s">
        <v>61</v>
      </c>
      <c r="P76" t="s">
        <v>316</v>
      </c>
      <c r="Q76" s="262" t="s">
        <v>1</v>
      </c>
      <c r="R76" s="262"/>
      <c r="S76" s="244" t="s">
        <v>492</v>
      </c>
      <c r="T76" s="245"/>
    </row>
    <row r="77" spans="1:20" ht="18.75">
      <c r="A77" s="49"/>
      <c r="B77" s="10">
        <f>$E$9*B75</f>
        <v>30.423792181530001</v>
      </c>
      <c r="C77" s="10">
        <f>C75*$E$13</f>
        <v>26.377952729</v>
      </c>
      <c r="D77" s="49"/>
      <c r="E77" s="10">
        <f>E75*$E$20</f>
        <v>0.28359924219999999</v>
      </c>
      <c r="F77" s="284">
        <f>B77*386.4/((2*C77*D75)^2)</f>
        <v>8.7269590746828416E-5</v>
      </c>
      <c r="G77" s="284"/>
      <c r="H77" s="10">
        <f>H75*$E$9</f>
        <v>2.3019931417483275E-3</v>
      </c>
      <c r="I77" s="49">
        <f>H77/E77</f>
        <v>8.1170637971060399E-3</v>
      </c>
      <c r="J77" s="49">
        <f>I77/C77</f>
        <v>3.0772152336834373E-4</v>
      </c>
      <c r="K77" s="260">
        <f>4*J77/PI()</f>
        <v>3.9180321231872069E-4</v>
      </c>
      <c r="L77" s="260"/>
      <c r="M77" s="283">
        <f>SQRT(K77)</f>
        <v>1.9794019609940795E-2</v>
      </c>
      <c r="N77" s="283"/>
      <c r="O77" s="1">
        <f>dedomena!J71</f>
        <v>2150</v>
      </c>
      <c r="P77" s="87">
        <f>O77*$H$22</f>
        <v>215000000</v>
      </c>
      <c r="Q77" s="262">
        <f>P77*J75</f>
        <v>42.683867829848815</v>
      </c>
      <c r="R77" s="262"/>
      <c r="S77" s="244">
        <f>B75/Q77*100</f>
        <v>32.330715798791005</v>
      </c>
      <c r="T77" s="245"/>
    </row>
    <row r="81" spans="1:20" s="85" customFormat="1">
      <c r="M81" s="275" t="s">
        <v>544</v>
      </c>
      <c r="N81" s="275"/>
      <c r="O81" s="275"/>
    </row>
    <row r="82" spans="1:20" s="85" customFormat="1">
      <c r="M82" s="275"/>
      <c r="N82" s="275"/>
      <c r="O82" s="275"/>
    </row>
    <row r="83" spans="1:20" s="85" customFormat="1">
      <c r="M83" s="275"/>
      <c r="N83" s="275"/>
      <c r="O83" s="275"/>
    </row>
    <row r="85" spans="1:20">
      <c r="A85" s="49"/>
      <c r="B85" s="49"/>
      <c r="C85" s="49" t="s">
        <v>16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</row>
    <row r="86" spans="1:20">
      <c r="A86" s="49"/>
      <c r="B86" s="49"/>
      <c r="C86" s="11">
        <f>C92*1000</f>
        <v>22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1:20">
      <c r="A87" s="49"/>
      <c r="B87" s="267" t="s">
        <v>20</v>
      </c>
      <c r="C87" s="267" t="s">
        <v>32</v>
      </c>
      <c r="D87" s="267" t="s">
        <v>31</v>
      </c>
      <c r="E87" s="268" t="s">
        <v>33</v>
      </c>
      <c r="F87" s="256" t="s">
        <v>14</v>
      </c>
      <c r="G87" s="256"/>
      <c r="H87" s="260" t="s">
        <v>34</v>
      </c>
      <c r="I87" s="260"/>
      <c r="J87" s="261" t="s">
        <v>36</v>
      </c>
      <c r="K87" s="261"/>
      <c r="L87" s="261"/>
      <c r="M87" s="261"/>
      <c r="N87" s="267" t="s">
        <v>320</v>
      </c>
      <c r="O87" s="260" t="s">
        <v>318</v>
      </c>
      <c r="P87" s="276" t="s">
        <v>319</v>
      </c>
      <c r="Q87" s="278" t="s">
        <v>493</v>
      </c>
      <c r="R87" s="279"/>
    </row>
    <row r="88" spans="1:20">
      <c r="A88" s="49"/>
      <c r="B88" s="267"/>
      <c r="C88" s="267"/>
      <c r="D88" s="267"/>
      <c r="E88" s="268"/>
      <c r="F88" s="257"/>
      <c r="G88" s="257"/>
      <c r="H88" s="260"/>
      <c r="I88" s="260"/>
      <c r="J88" s="261"/>
      <c r="K88" s="261"/>
      <c r="L88" s="261"/>
      <c r="M88" s="261"/>
      <c r="N88" s="267"/>
      <c r="O88" s="260"/>
      <c r="P88" s="277"/>
      <c r="Q88" s="280"/>
      <c r="R88" s="281"/>
    </row>
    <row r="89" spans="1:20">
      <c r="A89" s="49"/>
      <c r="B89" s="49" t="s">
        <v>21</v>
      </c>
      <c r="C89" s="49" t="s">
        <v>27</v>
      </c>
      <c r="D89" s="49" t="s">
        <v>23</v>
      </c>
      <c r="E89" s="49" t="s">
        <v>27</v>
      </c>
      <c r="F89" s="247" t="s">
        <v>15</v>
      </c>
      <c r="G89" s="247"/>
      <c r="H89" s="264" t="s">
        <v>35</v>
      </c>
      <c r="I89" s="260"/>
      <c r="J89" s="253" t="s">
        <v>37</v>
      </c>
      <c r="K89" s="253"/>
      <c r="L89" s="253"/>
      <c r="M89" s="253"/>
      <c r="N89" t="s">
        <v>323</v>
      </c>
      <c r="Q89" s="270"/>
      <c r="R89" s="270"/>
    </row>
    <row r="90" spans="1:20">
      <c r="A90" s="49"/>
      <c r="B90" s="51">
        <f>dedomena!H95</f>
        <v>6700</v>
      </c>
      <c r="C90" s="49">
        <f>C92*$E$10</f>
        <v>5.5879999999999992E-4</v>
      </c>
      <c r="D90" s="10">
        <f>PI()*C90^2/4</f>
        <v>2.452464198831888E-7</v>
      </c>
      <c r="E90" s="51">
        <f>dedomena!B95</f>
        <v>0.67</v>
      </c>
      <c r="F90" s="254">
        <f>B90*D90</f>
        <v>1.6431510132173649E-3</v>
      </c>
      <c r="G90" s="254"/>
      <c r="H90" s="265">
        <f>dedomena!D95</f>
        <v>146.83000000000001</v>
      </c>
      <c r="I90" s="266"/>
      <c r="J90" s="260">
        <f>F92*(2*E92*H90)^2/386.4</f>
        <v>14.288284776416004</v>
      </c>
      <c r="K90" s="260"/>
      <c r="L90" s="260"/>
      <c r="M90" s="260"/>
      <c r="N90">
        <f>N92*$E$24</f>
        <v>311831.05499999999</v>
      </c>
      <c r="Q90" s="270"/>
      <c r="R90" s="270"/>
    </row>
    <row r="91" spans="1:20" ht="18.75">
      <c r="A91" s="49"/>
      <c r="B91" s="12" t="s">
        <v>30</v>
      </c>
      <c r="C91" s="49" t="s">
        <v>17</v>
      </c>
      <c r="D91" s="49" t="s">
        <v>22</v>
      </c>
      <c r="E91" s="49" t="s">
        <v>17</v>
      </c>
      <c r="F91" s="247" t="s">
        <v>2</v>
      </c>
      <c r="G91" s="247"/>
      <c r="H91" s="49"/>
      <c r="I91" s="49"/>
      <c r="J91" s="262" t="s">
        <v>1</v>
      </c>
      <c r="K91" s="262"/>
      <c r="L91" s="262"/>
      <c r="M91" s="262"/>
      <c r="N91" t="s">
        <v>61</v>
      </c>
      <c r="O91" t="s">
        <v>316</v>
      </c>
      <c r="P91" s="84" t="s">
        <v>1</v>
      </c>
      <c r="Q91" s="244" t="s">
        <v>492</v>
      </c>
      <c r="R91" s="245"/>
      <c r="S91" s="48"/>
    </row>
    <row r="92" spans="1:20" ht="18.75">
      <c r="A92" s="49"/>
      <c r="B92" s="10">
        <f>B90*$E$20</f>
        <v>0.24205285639999999</v>
      </c>
      <c r="C92" s="51">
        <f>dedomena!F95</f>
        <v>2.1999999999999999E-2</v>
      </c>
      <c r="D92" s="10">
        <f>(C92^2)*PI()/4</f>
        <v>3.8013271108436493E-4</v>
      </c>
      <c r="E92" s="10">
        <f>E90*$E$13</f>
        <v>26.377952729</v>
      </c>
      <c r="F92" s="254">
        <f>B92*D92</f>
        <v>9.2012208529046474E-5</v>
      </c>
      <c r="G92" s="254"/>
      <c r="H92" s="49"/>
      <c r="I92" s="49"/>
      <c r="J92" s="263">
        <f>J90*$E$8</f>
        <v>6.4810569549694561</v>
      </c>
      <c r="K92" s="263"/>
      <c r="L92" s="263"/>
      <c r="M92" s="263"/>
      <c r="N92" s="1">
        <f>dedomena!J95</f>
        <v>2150</v>
      </c>
      <c r="O92">
        <f>$H$22*N92</f>
        <v>215000000</v>
      </c>
      <c r="P92" s="84">
        <f>O92*D90</f>
        <v>52.727980274885589</v>
      </c>
      <c r="Q92" s="244">
        <f>J92/P92*100</f>
        <v>12.291494802535405</v>
      </c>
      <c r="R92" s="245"/>
      <c r="S92" s="48"/>
    </row>
    <row r="93" spans="1:20">
      <c r="A93" s="49"/>
      <c r="B93" s="49"/>
      <c r="C93" s="49"/>
      <c r="D93" s="49"/>
      <c r="E93" s="49"/>
      <c r="F93" s="49"/>
      <c r="G93" s="49"/>
      <c r="H93" s="49"/>
      <c r="I93" s="49"/>
      <c r="J93" s="252"/>
      <c r="K93" s="252"/>
      <c r="L93" s="252"/>
      <c r="M93" s="252"/>
      <c r="N93" s="49"/>
    </row>
    <row r="94" spans="1:20">
      <c r="A94" s="49"/>
      <c r="B94" s="49"/>
      <c r="C94" s="49"/>
      <c r="D94" s="49"/>
      <c r="E94" s="49"/>
      <c r="F94" s="49"/>
      <c r="G94" s="49"/>
      <c r="H94" s="49"/>
      <c r="I94" s="49"/>
      <c r="J94" s="260"/>
      <c r="K94" s="260"/>
      <c r="L94" s="260"/>
      <c r="M94" s="260"/>
      <c r="N94" s="49"/>
    </row>
    <row r="95" spans="1:20" s="89" customFormat="1" ht="5.0999999999999996" customHeight="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</row>
    <row r="96" spans="1:20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S96" s="246" t="s">
        <v>494</v>
      </c>
      <c r="T96" s="246"/>
    </row>
    <row r="97" spans="1:20">
      <c r="A97" s="49"/>
      <c r="B97" s="260" t="s">
        <v>38</v>
      </c>
      <c r="C97" s="268" t="s">
        <v>33</v>
      </c>
      <c r="D97" s="260" t="s">
        <v>34</v>
      </c>
      <c r="E97" s="267" t="s">
        <v>20</v>
      </c>
      <c r="F97" s="269" t="s">
        <v>39</v>
      </c>
      <c r="G97" s="269"/>
      <c r="H97" s="267" t="s">
        <v>40</v>
      </c>
      <c r="I97" s="267" t="s">
        <v>41</v>
      </c>
      <c r="J97" s="267" t="s">
        <v>42</v>
      </c>
      <c r="K97" s="267" t="s">
        <v>57</v>
      </c>
      <c r="L97" s="267"/>
      <c r="M97" s="273" t="s">
        <v>53</v>
      </c>
      <c r="N97" s="273"/>
      <c r="O97" s="267" t="s">
        <v>320</v>
      </c>
      <c r="P97" s="267" t="s">
        <v>320</v>
      </c>
      <c r="Q97" s="274" t="s">
        <v>319</v>
      </c>
      <c r="R97" s="274"/>
      <c r="S97" s="246"/>
      <c r="T97" s="246"/>
    </row>
    <row r="98" spans="1:20">
      <c r="A98" s="49"/>
      <c r="B98" s="260"/>
      <c r="C98" s="268"/>
      <c r="D98" s="260"/>
      <c r="E98" s="267"/>
      <c r="F98" s="269"/>
      <c r="G98" s="269"/>
      <c r="H98" s="267"/>
      <c r="I98" s="267"/>
      <c r="J98" s="267"/>
      <c r="K98" s="267"/>
      <c r="L98" s="267"/>
      <c r="M98" s="273"/>
      <c r="N98" s="273"/>
      <c r="O98" s="267"/>
      <c r="P98" s="267"/>
      <c r="Q98" s="274"/>
      <c r="R98" s="274"/>
      <c r="S98" s="246"/>
      <c r="T98" s="246"/>
    </row>
    <row r="99" spans="1:20">
      <c r="A99" s="49"/>
      <c r="B99" s="260"/>
      <c r="C99" s="268"/>
      <c r="D99" s="260"/>
      <c r="E99" s="267"/>
      <c r="F99" s="269"/>
      <c r="G99" s="269"/>
      <c r="H99" s="267"/>
      <c r="I99" s="267"/>
      <c r="J99" s="267"/>
      <c r="K99" s="267"/>
      <c r="L99" s="267"/>
      <c r="M99" s="273"/>
      <c r="N99" s="273"/>
      <c r="O99" s="267"/>
      <c r="P99" s="267"/>
      <c r="Q99" s="274"/>
      <c r="R99" s="274"/>
      <c r="S99" s="246"/>
      <c r="T99" s="246"/>
    </row>
    <row r="100" spans="1:20">
      <c r="A100" s="49"/>
      <c r="B100" s="49" t="s">
        <v>1</v>
      </c>
      <c r="C100" s="49" t="s">
        <v>27</v>
      </c>
      <c r="D100" s="49" t="s">
        <v>35</v>
      </c>
      <c r="E100" s="49" t="s">
        <v>21</v>
      </c>
      <c r="F100" s="247" t="s">
        <v>15</v>
      </c>
      <c r="G100" s="247"/>
      <c r="H100" s="49" t="s">
        <v>1</v>
      </c>
      <c r="I100" s="49" t="s">
        <v>43</v>
      </c>
      <c r="J100" s="49" t="s">
        <v>23</v>
      </c>
      <c r="K100" s="260" t="s">
        <v>55</v>
      </c>
      <c r="L100" s="260"/>
      <c r="M100" s="260" t="s">
        <v>54</v>
      </c>
      <c r="N100" s="260"/>
      <c r="O100" t="s">
        <v>456</v>
      </c>
      <c r="Q100" s="49"/>
      <c r="R100" s="49"/>
      <c r="S100" s="49"/>
    </row>
    <row r="101" spans="1:20">
      <c r="A101" s="49"/>
      <c r="B101" s="13">
        <f>dedomena!F110</f>
        <v>14.07</v>
      </c>
      <c r="C101" s="51">
        <f>dedomena!B110</f>
        <v>0.67</v>
      </c>
      <c r="D101" s="51">
        <f>dedomena!D110</f>
        <v>146.83000000000001</v>
      </c>
      <c r="E101" s="51">
        <f>dedomena!H110</f>
        <v>7850</v>
      </c>
      <c r="F101" s="284">
        <f>$E$16*F103</f>
        <v>3.5671858643674848E-3</v>
      </c>
      <c r="G101" s="284"/>
      <c r="H101" s="10">
        <f>F101*C101</f>
        <v>2.3900145291262148E-3</v>
      </c>
      <c r="I101" s="49">
        <f>H101/E101</f>
        <v>3.0446044957021845E-7</v>
      </c>
      <c r="J101" s="49">
        <f>I101/C101</f>
        <v>4.5441858144808721E-7</v>
      </c>
      <c r="K101" s="260">
        <f>4*J101/PI()</f>
        <v>5.7858370776216102E-7</v>
      </c>
      <c r="L101" s="260"/>
      <c r="M101" s="260">
        <f>SQRT(K101)</f>
        <v>7.6064690084306596E-4</v>
      </c>
      <c r="N101" s="260"/>
      <c r="O101">
        <f>O103*$E$24</f>
        <v>311831.05499999999</v>
      </c>
      <c r="Q101" s="49"/>
      <c r="R101" s="49"/>
      <c r="S101" s="49"/>
    </row>
    <row r="102" spans="1:20" ht="18.75">
      <c r="A102" s="49"/>
      <c r="B102" s="49" t="s">
        <v>37</v>
      </c>
      <c r="C102" s="49" t="s">
        <v>17</v>
      </c>
      <c r="D102" s="49"/>
      <c r="E102" s="12" t="s">
        <v>30</v>
      </c>
      <c r="F102" s="247" t="s">
        <v>2</v>
      </c>
      <c r="G102" s="247"/>
      <c r="H102" s="49" t="s">
        <v>0</v>
      </c>
      <c r="I102" s="49" t="s">
        <v>52</v>
      </c>
      <c r="J102" s="49" t="s">
        <v>22</v>
      </c>
      <c r="K102" s="260" t="s">
        <v>56</v>
      </c>
      <c r="L102" s="260"/>
      <c r="M102" s="283" t="s">
        <v>7</v>
      </c>
      <c r="N102" s="283"/>
      <c r="O102" t="s">
        <v>61</v>
      </c>
      <c r="P102" t="s">
        <v>316</v>
      </c>
      <c r="Q102" s="262" t="s">
        <v>1</v>
      </c>
      <c r="R102" s="262"/>
      <c r="S102" s="244" t="s">
        <v>492</v>
      </c>
      <c r="T102" s="245"/>
    </row>
    <row r="103" spans="1:20" ht="18.75">
      <c r="A103" s="49"/>
      <c r="B103" s="10">
        <f>$E$9*B101</f>
        <v>31.019040289429501</v>
      </c>
      <c r="C103" s="10">
        <f>C101*$E$13</f>
        <v>26.377952729</v>
      </c>
      <c r="D103" s="49"/>
      <c r="E103" s="10">
        <f>E101*$E$20</f>
        <v>0.28359924219999999</v>
      </c>
      <c r="F103" s="284">
        <f>B103*386.4/((2*C103*D101)^2)</f>
        <v>1.9975318578426289E-4</v>
      </c>
      <c r="G103" s="284"/>
      <c r="H103" s="10">
        <f>H101*$E$9</f>
        <v>5.2690800974618292E-3</v>
      </c>
      <c r="I103" s="49">
        <f>H103/E103</f>
        <v>1.857931656159351E-2</v>
      </c>
      <c r="J103" s="49">
        <f>I103/C103</f>
        <v>7.0435021066541509E-4</v>
      </c>
      <c r="K103" s="260">
        <f>4*J103/PI()</f>
        <v>8.9680654156174911E-4</v>
      </c>
      <c r="L103" s="260"/>
      <c r="M103" s="283">
        <f>SQRT(K103)</f>
        <v>2.9946728394964098E-2</v>
      </c>
      <c r="N103" s="283"/>
      <c r="O103" s="1">
        <f>dedomena!J110</f>
        <v>2150</v>
      </c>
      <c r="P103" s="87">
        <f>O103*$H$22</f>
        <v>215000000</v>
      </c>
      <c r="Q103" s="262">
        <f>P103*J101</f>
        <v>97.699995011338743</v>
      </c>
      <c r="R103" s="262"/>
      <c r="S103" s="244">
        <f>B101/Q103*100</f>
        <v>14.401228985085499</v>
      </c>
      <c r="T103" s="245"/>
    </row>
    <row r="106" spans="1:20" s="85" customFormat="1"/>
    <row r="107" spans="1:20" s="85" customFormat="1"/>
    <row r="108" spans="1:20" s="85" customFormat="1"/>
    <row r="110" spans="1:20" ht="15.75" thickBot="1"/>
    <row r="111" spans="1:20">
      <c r="D111" s="286" t="s">
        <v>560</v>
      </c>
      <c r="E111" s="287"/>
      <c r="F111" s="287"/>
      <c r="G111" s="287"/>
      <c r="H111" s="287"/>
      <c r="I111" s="287"/>
      <c r="J111" s="287"/>
      <c r="K111" s="287"/>
      <c r="L111" s="288"/>
    </row>
    <row r="112" spans="1:20">
      <c r="D112" s="289"/>
      <c r="E112" s="290"/>
      <c r="F112" s="290"/>
      <c r="G112" s="290"/>
      <c r="H112" s="290"/>
      <c r="I112" s="290"/>
      <c r="J112" s="290"/>
      <c r="K112" s="290"/>
      <c r="L112" s="291"/>
    </row>
    <row r="113" spans="4:12" ht="15.75" thickBot="1">
      <c r="D113" s="292"/>
      <c r="E113" s="293"/>
      <c r="F113" s="293"/>
      <c r="G113" s="293"/>
      <c r="H113" s="293"/>
      <c r="I113" s="293"/>
      <c r="J113" s="293"/>
      <c r="K113" s="293"/>
      <c r="L113" s="294"/>
    </row>
    <row r="116" spans="4:12">
      <c r="D116" s="270" t="s">
        <v>561</v>
      </c>
      <c r="E116" s="270"/>
      <c r="F116" s="270"/>
      <c r="G116" s="270"/>
      <c r="H116" s="270"/>
      <c r="I116" s="270"/>
      <c r="J116" s="270"/>
      <c r="K116" s="270"/>
      <c r="L116" s="270"/>
    </row>
    <row r="117" spans="4:12">
      <c r="F117" t="s">
        <v>54</v>
      </c>
      <c r="G117">
        <v>0.55000000000000004</v>
      </c>
      <c r="H117" t="s">
        <v>10</v>
      </c>
      <c r="I117" t="s">
        <v>467</v>
      </c>
      <c r="J117">
        <f>G117/1000</f>
        <v>5.5000000000000003E-4</v>
      </c>
      <c r="K117" t="s">
        <v>1</v>
      </c>
    </row>
    <row r="118" spans="4:12">
      <c r="D118" t="s">
        <v>554</v>
      </c>
      <c r="E118">
        <v>1.0999999999999999E-2</v>
      </c>
      <c r="F118" t="s">
        <v>7</v>
      </c>
      <c r="G118" t="s">
        <v>467</v>
      </c>
      <c r="H118">
        <f>E118*ipologismoi!E10</f>
        <v>2.7939999999999996E-4</v>
      </c>
      <c r="I118" t="s">
        <v>54</v>
      </c>
      <c r="J118" t="s">
        <v>467</v>
      </c>
      <c r="K118">
        <f>H118*100</f>
        <v>2.7939999999999996E-2</v>
      </c>
      <c r="L118" t="s">
        <v>8</v>
      </c>
    </row>
    <row r="119" spans="4:12">
      <c r="G119" t="s">
        <v>555</v>
      </c>
      <c r="H119">
        <f>PI()*H118^2/4</f>
        <v>6.1311604970797199E-8</v>
      </c>
      <c r="I119" t="s">
        <v>55</v>
      </c>
      <c r="J119" t="s">
        <v>467</v>
      </c>
      <c r="K119">
        <f>PI()*K118^2/4</f>
        <v>6.1311604970797214E-4</v>
      </c>
      <c r="L119" t="s">
        <v>44</v>
      </c>
    </row>
    <row r="120" spans="4:12">
      <c r="F120" t="s">
        <v>556</v>
      </c>
      <c r="H120">
        <v>1.1299999999999999</v>
      </c>
      <c r="I120" t="s">
        <v>54</v>
      </c>
      <c r="J120" t="s">
        <v>467</v>
      </c>
      <c r="K120">
        <v>113</v>
      </c>
      <c r="L120" t="s">
        <v>8</v>
      </c>
    </row>
    <row r="122" spans="4:12" ht="17.25">
      <c r="D122" t="s">
        <v>557</v>
      </c>
      <c r="E122" t="s">
        <v>558</v>
      </c>
      <c r="F122" s="285">
        <f>J117/(H120*H119)</f>
        <v>7938.5568841109653</v>
      </c>
      <c r="G122" s="285"/>
      <c r="H122" s="99" t="s">
        <v>321</v>
      </c>
      <c r="I122" t="s">
        <v>467</v>
      </c>
      <c r="J122" s="285">
        <f>G117/(K119*K120)</f>
        <v>7.9385568841109642</v>
      </c>
      <c r="K122" s="285"/>
      <c r="L122" s="99" t="s">
        <v>559</v>
      </c>
    </row>
    <row r="123" spans="4:12" ht="17.25">
      <c r="F123" s="285" t="s">
        <v>557</v>
      </c>
      <c r="G123" s="285"/>
      <c r="H123" s="285"/>
      <c r="J123" s="285" t="s">
        <v>557</v>
      </c>
      <c r="K123" s="285"/>
      <c r="L123" s="285"/>
    </row>
  </sheetData>
  <mergeCells count="232">
    <mergeCell ref="F122:G122"/>
    <mergeCell ref="J122:K122"/>
    <mergeCell ref="F123:H123"/>
    <mergeCell ref="J123:L123"/>
    <mergeCell ref="D111:L113"/>
    <mergeCell ref="D116:L116"/>
    <mergeCell ref="M57:P59"/>
    <mergeCell ref="M81:O83"/>
    <mergeCell ref="F102:G102"/>
    <mergeCell ref="K102:L102"/>
    <mergeCell ref="M102:N102"/>
    <mergeCell ref="F97:G99"/>
    <mergeCell ref="H97:H99"/>
    <mergeCell ref="I97:I99"/>
    <mergeCell ref="J97:J99"/>
    <mergeCell ref="K97:L99"/>
    <mergeCell ref="M97:N99"/>
    <mergeCell ref="O97:O99"/>
    <mergeCell ref="J92:M92"/>
    <mergeCell ref="F92:G92"/>
    <mergeCell ref="J93:M93"/>
    <mergeCell ref="F74:G74"/>
    <mergeCell ref="K74:L74"/>
    <mergeCell ref="F75:G75"/>
    <mergeCell ref="Q102:R102"/>
    <mergeCell ref="B87:B88"/>
    <mergeCell ref="C87:C88"/>
    <mergeCell ref="D87:D88"/>
    <mergeCell ref="E87:E88"/>
    <mergeCell ref="P62:P63"/>
    <mergeCell ref="Q62:R63"/>
    <mergeCell ref="F64:G64"/>
    <mergeCell ref="H64:I64"/>
    <mergeCell ref="J64:M64"/>
    <mergeCell ref="Q64:R64"/>
    <mergeCell ref="B62:B63"/>
    <mergeCell ref="C62:C63"/>
    <mergeCell ref="D62:D63"/>
    <mergeCell ref="E62:E63"/>
    <mergeCell ref="F62:G63"/>
    <mergeCell ref="H62:I63"/>
    <mergeCell ref="J62:M63"/>
    <mergeCell ref="N62:N63"/>
    <mergeCell ref="O62:O63"/>
    <mergeCell ref="M100:N100"/>
    <mergeCell ref="F101:G101"/>
    <mergeCell ref="K101:L101"/>
    <mergeCell ref="M101:N101"/>
    <mergeCell ref="S102:T102"/>
    <mergeCell ref="F103:G103"/>
    <mergeCell ref="K103:L103"/>
    <mergeCell ref="M103:N103"/>
    <mergeCell ref="Q103:R103"/>
    <mergeCell ref="S103:T103"/>
    <mergeCell ref="M75:N75"/>
    <mergeCell ref="Q76:R76"/>
    <mergeCell ref="S76:T76"/>
    <mergeCell ref="Q77:R77"/>
    <mergeCell ref="S77:T77"/>
    <mergeCell ref="F87:G88"/>
    <mergeCell ref="H87:I88"/>
    <mergeCell ref="J87:M88"/>
    <mergeCell ref="N87:N88"/>
    <mergeCell ref="O87:O88"/>
    <mergeCell ref="P87:P88"/>
    <mergeCell ref="Q87:R88"/>
    <mergeCell ref="S96:T99"/>
    <mergeCell ref="P97:P99"/>
    <mergeCell ref="Q97:R99"/>
    <mergeCell ref="Q92:R92"/>
    <mergeCell ref="F100:G100"/>
    <mergeCell ref="K100:L100"/>
    <mergeCell ref="S70:T73"/>
    <mergeCell ref="B71:B73"/>
    <mergeCell ref="C71:C73"/>
    <mergeCell ref="D71:D73"/>
    <mergeCell ref="E71:E73"/>
    <mergeCell ref="F71:G73"/>
    <mergeCell ref="H71:H73"/>
    <mergeCell ref="I71:I73"/>
    <mergeCell ref="J71:J73"/>
    <mergeCell ref="K71:L73"/>
    <mergeCell ref="M71:N73"/>
    <mergeCell ref="O71:O73"/>
    <mergeCell ref="P71:P73"/>
    <mergeCell ref="Q71:R73"/>
    <mergeCell ref="B97:B99"/>
    <mergeCell ref="C97:C99"/>
    <mergeCell ref="D97:D99"/>
    <mergeCell ref="E97:E99"/>
    <mergeCell ref="F89:G89"/>
    <mergeCell ref="J89:M89"/>
    <mergeCell ref="Q89:R89"/>
    <mergeCell ref="F90:G90"/>
    <mergeCell ref="J90:M90"/>
    <mergeCell ref="Q90:R90"/>
    <mergeCell ref="J91:M91"/>
    <mergeCell ref="H89:I89"/>
    <mergeCell ref="H90:I90"/>
    <mergeCell ref="F91:G91"/>
    <mergeCell ref="Q91:R91"/>
    <mergeCell ref="F65:G65"/>
    <mergeCell ref="H65:I65"/>
    <mergeCell ref="J65:M65"/>
    <mergeCell ref="Q65:R65"/>
    <mergeCell ref="F66:G66"/>
    <mergeCell ref="J94:M94"/>
    <mergeCell ref="F76:G76"/>
    <mergeCell ref="K76:L76"/>
    <mergeCell ref="F77:G77"/>
    <mergeCell ref="K77:L77"/>
    <mergeCell ref="M76:N76"/>
    <mergeCell ref="M77:N77"/>
    <mergeCell ref="M74:N74"/>
    <mergeCell ref="J66:M66"/>
    <mergeCell ref="Q66:R66"/>
    <mergeCell ref="F67:G67"/>
    <mergeCell ref="J67:M67"/>
    <mergeCell ref="Q67:R67"/>
    <mergeCell ref="K75:L75"/>
    <mergeCell ref="Q53:R53"/>
    <mergeCell ref="Q52:R52"/>
    <mergeCell ref="F26:G26"/>
    <mergeCell ref="C26:D26"/>
    <mergeCell ref="N37:N38"/>
    <mergeCell ref="O37:O38"/>
    <mergeCell ref="P37:P38"/>
    <mergeCell ref="O47:O49"/>
    <mergeCell ref="P47:P49"/>
    <mergeCell ref="Q37:R38"/>
    <mergeCell ref="Q39:R39"/>
    <mergeCell ref="Q40:R40"/>
    <mergeCell ref="Q41:R41"/>
    <mergeCell ref="Q42:R42"/>
    <mergeCell ref="J43:M43"/>
    <mergeCell ref="J44:M44"/>
    <mergeCell ref="M50:N50"/>
    <mergeCell ref="M51:N51"/>
    <mergeCell ref="M52:N52"/>
    <mergeCell ref="M53:N53"/>
    <mergeCell ref="F53:G53"/>
    <mergeCell ref="F50:G50"/>
    <mergeCell ref="F51:G51"/>
    <mergeCell ref="N6:O28"/>
    <mergeCell ref="P25:Q25"/>
    <mergeCell ref="P24:Q24"/>
    <mergeCell ref="P22:Q22"/>
    <mergeCell ref="P23:Q23"/>
    <mergeCell ref="C23:D23"/>
    <mergeCell ref="C24:D24"/>
    <mergeCell ref="C25:D25"/>
    <mergeCell ref="F16:G16"/>
    <mergeCell ref="M47:N49"/>
    <mergeCell ref="H47:H49"/>
    <mergeCell ref="I47:I49"/>
    <mergeCell ref="J47:J49"/>
    <mergeCell ref="K47:L49"/>
    <mergeCell ref="F21:G21"/>
    <mergeCell ref="F22:G22"/>
    <mergeCell ref="F23:G23"/>
    <mergeCell ref="F24:G24"/>
    <mergeCell ref="F25:G25"/>
    <mergeCell ref="Q47:R49"/>
    <mergeCell ref="L32:O34"/>
    <mergeCell ref="K50:L50"/>
    <mergeCell ref="K51:L51"/>
    <mergeCell ref="K52:L52"/>
    <mergeCell ref="K53:L53"/>
    <mergeCell ref="B47:B49"/>
    <mergeCell ref="J37:M38"/>
    <mergeCell ref="J39:M39"/>
    <mergeCell ref="J40:M40"/>
    <mergeCell ref="J41:M41"/>
    <mergeCell ref="J42:M42"/>
    <mergeCell ref="H37:I38"/>
    <mergeCell ref="H39:I39"/>
    <mergeCell ref="H40:I40"/>
    <mergeCell ref="B37:B38"/>
    <mergeCell ref="C37:C38"/>
    <mergeCell ref="D37:D38"/>
    <mergeCell ref="E37:E38"/>
    <mergeCell ref="D47:D49"/>
    <mergeCell ref="E47:E49"/>
    <mergeCell ref="F47:G49"/>
    <mergeCell ref="C47:C49"/>
    <mergeCell ref="C2:D2"/>
    <mergeCell ref="F2:G2"/>
    <mergeCell ref="C3:D3"/>
    <mergeCell ref="F3:G3"/>
    <mergeCell ref="C11:D11"/>
    <mergeCell ref="F11:G11"/>
    <mergeCell ref="F42:G42"/>
    <mergeCell ref="A5:L5"/>
    <mergeCell ref="A29:L29"/>
    <mergeCell ref="C14:D14"/>
    <mergeCell ref="F14:G14"/>
    <mergeCell ref="F17:G17"/>
    <mergeCell ref="F18:G18"/>
    <mergeCell ref="F41:G41"/>
    <mergeCell ref="F39:G39"/>
    <mergeCell ref="F40:G40"/>
    <mergeCell ref="F37:G38"/>
    <mergeCell ref="C16:D16"/>
    <mergeCell ref="C17:D17"/>
    <mergeCell ref="C18:D18"/>
    <mergeCell ref="F6:G6"/>
    <mergeCell ref="F7:G7"/>
    <mergeCell ref="A6:A28"/>
    <mergeCell ref="S52:T52"/>
    <mergeCell ref="S46:T49"/>
    <mergeCell ref="S53:T53"/>
    <mergeCell ref="F8:G8"/>
    <mergeCell ref="F9:G9"/>
    <mergeCell ref="F10:G10"/>
    <mergeCell ref="F13:G13"/>
    <mergeCell ref="C6:D6"/>
    <mergeCell ref="C7:D7"/>
    <mergeCell ref="C8:D8"/>
    <mergeCell ref="C9:D9"/>
    <mergeCell ref="C10:D10"/>
    <mergeCell ref="C13:D13"/>
    <mergeCell ref="C12:D12"/>
    <mergeCell ref="F12:G12"/>
    <mergeCell ref="C15:D15"/>
    <mergeCell ref="F15:G15"/>
    <mergeCell ref="C21:D21"/>
    <mergeCell ref="F52:G52"/>
    <mergeCell ref="C19:D19"/>
    <mergeCell ref="F19:G19"/>
    <mergeCell ref="C20:D20"/>
    <mergeCell ref="F20:G20"/>
    <mergeCell ref="C22:D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topLeftCell="C1" workbookViewId="0">
      <pane ySplit="1" topLeftCell="A33" activePane="bottomLeft" state="frozen"/>
      <selection pane="bottomLeft" activeCell="E5" sqref="E5"/>
    </sheetView>
  </sheetViews>
  <sheetFormatPr defaultRowHeight="15"/>
  <cols>
    <col min="1" max="1" width="31.42578125" style="55" customWidth="1"/>
    <col min="2" max="2" width="15.140625" style="55" customWidth="1"/>
    <col min="3" max="6" width="25.7109375" style="55" customWidth="1"/>
    <col min="7" max="7" width="17.28515625" style="55" customWidth="1"/>
    <col min="8" max="8" width="14.28515625" style="55" customWidth="1"/>
    <col min="9" max="16384" width="9.140625" style="55"/>
  </cols>
  <sheetData>
    <row r="1" spans="1:14" ht="30" customHeight="1">
      <c r="A1" s="53" t="s">
        <v>63</v>
      </c>
      <c r="B1" s="54" t="s">
        <v>64</v>
      </c>
      <c r="C1" s="57" t="s">
        <v>455</v>
      </c>
      <c r="D1" s="58" t="s">
        <v>450</v>
      </c>
      <c r="E1" s="58" t="s">
        <v>457</v>
      </c>
      <c r="F1" s="59" t="s">
        <v>451</v>
      </c>
      <c r="G1" s="57" t="s">
        <v>452</v>
      </c>
      <c r="H1" s="59" t="s">
        <v>453</v>
      </c>
      <c r="I1" s="55" t="s">
        <v>587</v>
      </c>
    </row>
    <row r="2" spans="1:14">
      <c r="A2" s="55" t="s">
        <v>315</v>
      </c>
      <c r="C2" s="60"/>
      <c r="F2" s="61"/>
      <c r="G2" s="60"/>
      <c r="H2" s="61"/>
      <c r="K2" s="295"/>
      <c r="L2" s="295"/>
      <c r="M2" s="295"/>
      <c r="N2" s="295"/>
    </row>
    <row r="3" spans="1:14">
      <c r="B3" s="55" t="s">
        <v>65</v>
      </c>
      <c r="C3" s="60" t="s">
        <v>65</v>
      </c>
      <c r="F3" s="61"/>
      <c r="G3" s="60" t="s">
        <v>66</v>
      </c>
      <c r="H3" s="61" t="s">
        <v>321</v>
      </c>
    </row>
    <row r="4" spans="1:14">
      <c r="A4" s="55" t="s">
        <v>152</v>
      </c>
      <c r="B4" s="55">
        <v>1723</v>
      </c>
      <c r="C4" s="60" t="s">
        <v>67</v>
      </c>
      <c r="F4" s="61"/>
      <c r="G4" s="60">
        <v>6.1</v>
      </c>
      <c r="H4" s="61">
        <f>1000*G4</f>
        <v>6100</v>
      </c>
      <c r="I4" s="55">
        <f>0.000036*H4</f>
        <v>0.21960000000000002</v>
      </c>
      <c r="J4" s="55">
        <f>H4*ipologismoi!$E$9/ipologismoi!$E$15</f>
        <v>0.22037648118160943</v>
      </c>
    </row>
    <row r="5" spans="1:14">
      <c r="A5" s="55" t="s">
        <v>68</v>
      </c>
      <c r="B5" s="55">
        <v>241</v>
      </c>
      <c r="C5" s="60">
        <v>300</v>
      </c>
      <c r="D5" s="55">
        <f>C5*ipologismoi!$E$22</f>
        <v>300000000</v>
      </c>
      <c r="E5" s="55">
        <f>C5*ipologismoi!$L$22</f>
        <v>0.3</v>
      </c>
      <c r="F5" s="61">
        <f>ipologismoi!$E$24*'PIKNOTITA  UTS KTL'!C5</f>
        <v>43511.31</v>
      </c>
      <c r="G5" s="60">
        <v>2.7</v>
      </c>
      <c r="H5" s="61">
        <f t="shared" ref="H5:H68" si="0">1000*G5</f>
        <v>2700</v>
      </c>
      <c r="I5" s="55">
        <f t="shared" ref="I5:I68" si="1">0.000036*H5</f>
        <v>9.7200000000000009E-2</v>
      </c>
      <c r="J5" s="55">
        <f>H5*ipologismoi!$E$9/ipologismoi!$E$15</f>
        <v>9.7543688391859909E-2</v>
      </c>
    </row>
    <row r="6" spans="1:14">
      <c r="A6" s="55" t="s">
        <v>153</v>
      </c>
      <c r="B6" s="55">
        <v>414</v>
      </c>
      <c r="C6" s="60">
        <v>483</v>
      </c>
      <c r="D6" s="55">
        <f>C6*ipologismoi!$E$22</f>
        <v>483000000</v>
      </c>
      <c r="E6" s="55">
        <f>C6*ipologismoi!$L$22</f>
        <v>0.48299999999999998</v>
      </c>
      <c r="F6" s="61">
        <f>ipologismoi!$E$24*'PIKNOTITA  UTS KTL'!C6</f>
        <v>70053.209100000007</v>
      </c>
      <c r="G6" s="60">
        <v>2.8</v>
      </c>
      <c r="H6" s="61">
        <f t="shared" si="0"/>
        <v>2800</v>
      </c>
      <c r="I6" s="55">
        <f t="shared" si="1"/>
        <v>0.1008</v>
      </c>
      <c r="J6" s="55">
        <f>H6*ipologismoi!$E$9/ipologismoi!$E$15</f>
        <v>0.10115641759155843</v>
      </c>
    </row>
    <row r="7" spans="1:14">
      <c r="A7" s="55" t="s">
        <v>154</v>
      </c>
      <c r="B7" s="55">
        <v>3620</v>
      </c>
      <c r="C7" s="60">
        <v>3757</v>
      </c>
      <c r="D7" s="55">
        <f>C7*ipologismoi!$E$22</f>
        <v>3757000000</v>
      </c>
      <c r="E7" s="55">
        <f>C7*ipologismoi!$L$22</f>
        <v>3.7570000000000001</v>
      </c>
      <c r="F7" s="61">
        <f>ipologismoi!$E$24*'PIKNOTITA  UTS KTL'!C7</f>
        <v>544906.63890000002</v>
      </c>
      <c r="G7" s="60">
        <v>1.44</v>
      </c>
      <c r="H7" s="61">
        <f t="shared" si="0"/>
        <v>1440</v>
      </c>
      <c r="I7" s="55">
        <f t="shared" si="1"/>
        <v>5.1840000000000004E-2</v>
      </c>
      <c r="J7" s="55">
        <f>H7*ipologismoi!$E$9/ipologismoi!$E$15</f>
        <v>5.2023300475658618E-2</v>
      </c>
    </row>
    <row r="8" spans="1:14">
      <c r="A8" s="55" t="s">
        <v>69</v>
      </c>
      <c r="C8" s="60" t="s">
        <v>70</v>
      </c>
      <c r="D8" s="55" t="e">
        <f>C8*ipologismoi!$E$22</f>
        <v>#VALUE!</v>
      </c>
      <c r="E8" s="55" t="e">
        <f>C8*ipologismoi!$L$22</f>
        <v>#VALUE!</v>
      </c>
      <c r="F8" s="61" t="e">
        <f>ipologismoi!$E$24*'PIKNOTITA  UTS KTL'!C8</f>
        <v>#VALUE!</v>
      </c>
      <c r="G8" s="60">
        <v>0.4</v>
      </c>
      <c r="H8" s="61">
        <f t="shared" si="0"/>
        <v>400</v>
      </c>
      <c r="I8" s="55">
        <f t="shared" si="1"/>
        <v>1.44E-2</v>
      </c>
      <c r="J8" s="55">
        <f>H8*ipologismoi!$E$9/ipologismoi!$E$15</f>
        <v>1.4450916798794062E-2</v>
      </c>
    </row>
    <row r="9" spans="1:14">
      <c r="A9" s="55" t="s">
        <v>147</v>
      </c>
      <c r="B9" s="55" t="s">
        <v>71</v>
      </c>
      <c r="C9" s="60">
        <v>4840</v>
      </c>
      <c r="D9" s="55">
        <f>C9*ipologismoi!$E$22</f>
        <v>4840000000</v>
      </c>
      <c r="E9" s="55">
        <f>C9*ipologismoi!$L$22</f>
        <v>4.84</v>
      </c>
      <c r="F9" s="61">
        <f>ipologismoi!$E$24*'PIKNOTITA  UTS KTL'!C9</f>
        <v>701982.46799999999</v>
      </c>
      <c r="G9" s="60">
        <v>2.7</v>
      </c>
      <c r="H9" s="61">
        <f t="shared" si="0"/>
        <v>2700</v>
      </c>
      <c r="I9" s="55">
        <f t="shared" si="1"/>
        <v>9.7200000000000009E-2</v>
      </c>
      <c r="J9" s="55">
        <f>H9*ipologismoi!$E$9/ipologismoi!$E$15</f>
        <v>9.7543688391859909E-2</v>
      </c>
    </row>
    <row r="10" spans="1:14">
      <c r="A10" s="55" t="s">
        <v>155</v>
      </c>
      <c r="B10" s="55">
        <v>345</v>
      </c>
      <c r="C10" s="60">
        <v>448</v>
      </c>
      <c r="D10" s="55">
        <f>C10*ipologismoi!$E$22</f>
        <v>448000000</v>
      </c>
      <c r="E10" s="55">
        <f>C10*ipologismoi!$L$22</f>
        <v>0.44800000000000001</v>
      </c>
      <c r="F10" s="61">
        <f>ipologismoi!$E$24*'PIKNOTITA  UTS KTL'!C10</f>
        <v>64976.889600000002</v>
      </c>
      <c r="G10" s="60">
        <v>1.84</v>
      </c>
      <c r="H10" s="61">
        <f t="shared" si="0"/>
        <v>1840</v>
      </c>
      <c r="I10" s="55">
        <f t="shared" si="1"/>
        <v>6.6240000000000007E-2</v>
      </c>
      <c r="J10" s="55">
        <f>H10*ipologismoi!$E$9/ipologismoi!$E$15</f>
        <v>6.6474217274452685E-2</v>
      </c>
    </row>
    <row r="11" spans="1:14">
      <c r="A11" s="55" t="s">
        <v>72</v>
      </c>
      <c r="B11" s="55" t="s">
        <v>73</v>
      </c>
      <c r="C11" s="60">
        <v>130</v>
      </c>
      <c r="D11" s="55">
        <f>C11*ipologismoi!$E$22</f>
        <v>130000000</v>
      </c>
      <c r="E11" s="55">
        <f>C11*ipologismoi!$L$22</f>
        <v>0.13</v>
      </c>
      <c r="F11" s="61">
        <f>ipologismoi!$E$24*'PIKNOTITA  UTS KTL'!C11</f>
        <v>18854.901000000002</v>
      </c>
      <c r="G11" s="60">
        <v>1.6</v>
      </c>
      <c r="H11" s="61">
        <f t="shared" si="0"/>
        <v>1600</v>
      </c>
      <c r="I11" s="55">
        <f t="shared" si="1"/>
        <v>5.7599999999999998E-2</v>
      </c>
      <c r="J11" s="55">
        <f>H11*ipologismoi!$E$9/ipologismoi!$E$15</f>
        <v>5.7803667195176246E-2</v>
      </c>
    </row>
    <row r="12" spans="1:14">
      <c r="A12" s="55" t="s">
        <v>74</v>
      </c>
      <c r="B12" s="55" t="s">
        <v>71</v>
      </c>
      <c r="C12" s="60">
        <v>3100</v>
      </c>
      <c r="D12" s="55">
        <f>C12*ipologismoi!$E$22</f>
        <v>3100000000</v>
      </c>
      <c r="E12" s="55">
        <f>C12*ipologismoi!$L$22</f>
        <v>3.1</v>
      </c>
      <c r="F12" s="61">
        <f>ipologismoi!$E$24*'PIKNOTITA  UTS KTL'!C12</f>
        <v>449616.87</v>
      </c>
      <c r="G12" s="60">
        <v>2.46</v>
      </c>
      <c r="H12" s="61">
        <f t="shared" si="0"/>
        <v>2460</v>
      </c>
      <c r="I12" s="55">
        <f t="shared" si="1"/>
        <v>8.856E-2</v>
      </c>
      <c r="J12" s="55">
        <f>H12*ipologismoi!$E$9/ipologismoi!$E$15</f>
        <v>8.8873138312583477E-2</v>
      </c>
    </row>
    <row r="13" spans="1:14">
      <c r="A13" s="55" t="s">
        <v>75</v>
      </c>
      <c r="B13" s="55" t="s">
        <v>71</v>
      </c>
      <c r="C13" s="60">
        <v>33000</v>
      </c>
      <c r="D13" s="55">
        <f>C13*ipologismoi!$E$22</f>
        <v>33000000000</v>
      </c>
      <c r="E13" s="55">
        <f>C13*ipologismoi!$L$22</f>
        <v>33</v>
      </c>
      <c r="F13" s="61">
        <f>ipologismoi!$E$24*'PIKNOTITA  UTS KTL'!C13</f>
        <v>4786244.0999999996</v>
      </c>
      <c r="G13" s="60" t="s">
        <v>76</v>
      </c>
      <c r="H13" s="61" t="e">
        <f t="shared" si="0"/>
        <v>#VALUE!</v>
      </c>
      <c r="I13" s="55" t="e">
        <f t="shared" si="1"/>
        <v>#VALUE!</v>
      </c>
      <c r="J13" s="55" t="e">
        <f>H13*ipologismoi!$E$9/ipologismoi!$E$15</f>
        <v>#VALUE!</v>
      </c>
    </row>
    <row r="14" spans="1:14" s="56" customFormat="1">
      <c r="A14" s="56" t="s">
        <v>77</v>
      </c>
      <c r="B14" s="56" t="s">
        <v>78</v>
      </c>
      <c r="C14" s="62">
        <v>550</v>
      </c>
      <c r="D14" s="56">
        <f>C14*ipologismoi!$E$22</f>
        <v>550000000</v>
      </c>
      <c r="E14" s="56">
        <f>C14*ipologismoi!$L$22</f>
        <v>0.55000000000000004</v>
      </c>
      <c r="F14" s="63">
        <f>ipologismoi!$E$24*'PIKNOTITA  UTS KTL'!C14</f>
        <v>79770.735000000001</v>
      </c>
      <c r="G14" s="62">
        <v>8.73</v>
      </c>
      <c r="H14" s="63">
        <f t="shared" si="0"/>
        <v>8730</v>
      </c>
      <c r="I14" s="55">
        <f t="shared" si="1"/>
        <v>0.31428</v>
      </c>
      <c r="J14" s="55">
        <f>H14*ipologismoi!$E$9/ipologismoi!$E$15</f>
        <v>0.31539125913368038</v>
      </c>
    </row>
    <row r="15" spans="1:14">
      <c r="A15" s="55" t="s">
        <v>79</v>
      </c>
      <c r="B15" s="55" t="s">
        <v>71</v>
      </c>
      <c r="C15" s="60" t="s">
        <v>80</v>
      </c>
      <c r="D15" s="55" t="e">
        <f>C15*ipologismoi!$E$22</f>
        <v>#VALUE!</v>
      </c>
      <c r="E15" s="55" t="e">
        <f>C15*ipologismoi!$L$22</f>
        <v>#VALUE!</v>
      </c>
      <c r="F15" s="61" t="e">
        <f>ipologismoi!$E$24*'PIKNOTITA  UTS KTL'!C15</f>
        <v>#VALUE!</v>
      </c>
      <c r="G15" s="60">
        <v>1.75</v>
      </c>
      <c r="H15" s="61">
        <f t="shared" si="0"/>
        <v>1750</v>
      </c>
      <c r="I15" s="55">
        <f t="shared" si="1"/>
        <v>6.3E-2</v>
      </c>
      <c r="J15" s="55">
        <f>H15*ipologismoi!$E$9/ipologismoi!$E$15</f>
        <v>6.3222760994724014E-2</v>
      </c>
    </row>
    <row r="16" spans="1:14">
      <c r="C16" s="60" t="s">
        <v>81</v>
      </c>
      <c r="D16" s="55" t="e">
        <f>C16*ipologismoi!$E$22</f>
        <v>#VALUE!</v>
      </c>
      <c r="E16" s="55" t="e">
        <f>C16*ipologismoi!$L$22</f>
        <v>#VALUE!</v>
      </c>
      <c r="F16" s="61" t="e">
        <f>ipologismoi!$E$24*'PIKNOTITA  UTS KTL'!C16</f>
        <v>#VALUE!</v>
      </c>
      <c r="G16" s="60"/>
      <c r="H16" s="61">
        <f t="shared" si="0"/>
        <v>0</v>
      </c>
      <c r="I16" s="55">
        <f t="shared" si="1"/>
        <v>0</v>
      </c>
      <c r="J16" s="55">
        <f>H16*ipologismoi!$E$9/ipologismoi!$E$15</f>
        <v>0</v>
      </c>
    </row>
    <row r="17" spans="1:10">
      <c r="A17" s="55" t="s">
        <v>82</v>
      </c>
      <c r="C17" s="60" t="s">
        <v>83</v>
      </c>
      <c r="D17" s="55" t="e">
        <f>C17*ipologismoi!$E$22</f>
        <v>#VALUE!</v>
      </c>
      <c r="E17" s="55" t="e">
        <f>C17*ipologismoi!$L$22</f>
        <v>#VALUE!</v>
      </c>
      <c r="F17" s="61" t="e">
        <f>ipologismoi!$E$24*'PIKNOTITA  UTS KTL'!C17</f>
        <v>#VALUE!</v>
      </c>
      <c r="G17" s="60">
        <v>1.8</v>
      </c>
      <c r="H17" s="61">
        <f t="shared" si="0"/>
        <v>1800</v>
      </c>
      <c r="I17" s="55">
        <f t="shared" si="1"/>
        <v>6.4799999999999996E-2</v>
      </c>
      <c r="J17" s="55">
        <f>H17*ipologismoi!$E$9/ipologismoi!$E$15</f>
        <v>6.5029125594573273E-2</v>
      </c>
    </row>
    <row r="18" spans="1:10">
      <c r="A18" s="55" t="s">
        <v>84</v>
      </c>
      <c r="B18" s="55" t="s">
        <v>71</v>
      </c>
      <c r="C18" s="60" t="s">
        <v>85</v>
      </c>
      <c r="D18" s="55" t="e">
        <f>C18*ipologismoi!$E$22</f>
        <v>#VALUE!</v>
      </c>
      <c r="E18" s="55" t="e">
        <f>C18*ipologismoi!$L$22</f>
        <v>#VALUE!</v>
      </c>
      <c r="F18" s="61" t="e">
        <f>ipologismoi!$E$24*'PIKNOTITA  UTS KTL'!C18</f>
        <v>#VALUE!</v>
      </c>
      <c r="G18" s="60" t="s">
        <v>86</v>
      </c>
      <c r="H18" s="61" t="e">
        <f t="shared" si="0"/>
        <v>#VALUE!</v>
      </c>
      <c r="I18" s="55" t="e">
        <f t="shared" si="1"/>
        <v>#VALUE!</v>
      </c>
      <c r="J18" s="55" t="e">
        <f>H18*ipologismoi!$E$9/ipologismoi!$E$15</f>
        <v>#VALUE!</v>
      </c>
    </row>
    <row r="19" spans="1:10">
      <c r="A19" s="55" t="s">
        <v>87</v>
      </c>
      <c r="B19" s="55" t="s">
        <v>71</v>
      </c>
      <c r="C19" s="60" t="s">
        <v>88</v>
      </c>
      <c r="D19" s="55" t="e">
        <f>C19*ipologismoi!$E$22</f>
        <v>#VALUE!</v>
      </c>
      <c r="E19" s="55" t="e">
        <f>C19*ipologismoi!$L$22</f>
        <v>#VALUE!</v>
      </c>
      <c r="F19" s="61" t="e">
        <f>ipologismoi!$E$24*'PIKNOTITA  UTS KTL'!C19</f>
        <v>#VALUE!</v>
      </c>
      <c r="G19" s="60" t="s">
        <v>71</v>
      </c>
      <c r="H19" s="61" t="e">
        <f t="shared" si="0"/>
        <v>#VALUE!</v>
      </c>
      <c r="I19" s="55" t="e">
        <f t="shared" si="1"/>
        <v>#VALUE!</v>
      </c>
      <c r="J19" s="55" t="e">
        <f>H19*ipologismoi!$E$9/ipologismoi!$E$15</f>
        <v>#VALUE!</v>
      </c>
    </row>
    <row r="20" spans="1:10">
      <c r="A20" s="55" t="s">
        <v>89</v>
      </c>
      <c r="B20" s="55">
        <v>130</v>
      </c>
      <c r="C20" s="60">
        <v>200</v>
      </c>
      <c r="D20" s="55">
        <f>C20*ipologismoi!$E$22</f>
        <v>200000000</v>
      </c>
      <c r="E20" s="55">
        <f>C20*ipologismoi!$L$22</f>
        <v>0.2</v>
      </c>
      <c r="F20" s="61">
        <f>ipologismoi!$E$24*'PIKNOTITA  UTS KTL'!C20</f>
        <v>29007.54</v>
      </c>
      <c r="G20" s="60"/>
      <c r="H20" s="61">
        <f t="shared" si="0"/>
        <v>0</v>
      </c>
      <c r="I20" s="55">
        <f t="shared" si="1"/>
        <v>0</v>
      </c>
      <c r="J20" s="55">
        <f>H20*ipologismoi!$E$9/ipologismoi!$E$15</f>
        <v>0</v>
      </c>
    </row>
    <row r="21" spans="1:10">
      <c r="A21" s="55" t="s">
        <v>156</v>
      </c>
      <c r="B21" s="55">
        <v>72</v>
      </c>
      <c r="C21" s="60" t="s">
        <v>90</v>
      </c>
      <c r="D21" s="55" t="e">
        <f>C21*ipologismoi!$E$22</f>
        <v>#VALUE!</v>
      </c>
      <c r="E21" s="55" t="e">
        <f>C21*ipologismoi!$L$22</f>
        <v>#VALUE!</v>
      </c>
      <c r="F21" s="61" t="e">
        <f>ipologismoi!$E$24*'PIKNOTITA  UTS KTL'!C21</f>
        <v>#VALUE!</v>
      </c>
      <c r="G21" s="60">
        <v>1.1599999999999999</v>
      </c>
      <c r="H21" s="61">
        <f t="shared" si="0"/>
        <v>1160</v>
      </c>
      <c r="I21" s="55">
        <f t="shared" si="1"/>
        <v>4.1759999999999999E-2</v>
      </c>
      <c r="J21" s="55">
        <f>H21*ipologismoi!$E$9/ipologismoi!$E$15</f>
        <v>4.1907658716502781E-2</v>
      </c>
    </row>
    <row r="22" spans="1:10">
      <c r="A22" s="55" t="s">
        <v>91</v>
      </c>
      <c r="B22" s="55" t="s">
        <v>71</v>
      </c>
      <c r="C22" s="60">
        <v>7000</v>
      </c>
      <c r="D22" s="55">
        <f>C22*ipologismoi!$E$22</f>
        <v>7000000000</v>
      </c>
      <c r="E22" s="55">
        <f>C22*ipologismoi!$L$22</f>
        <v>7</v>
      </c>
      <c r="F22" s="61">
        <f>ipologismoi!$E$24*'PIKNOTITA  UTS KTL'!C22</f>
        <v>1015263.9</v>
      </c>
      <c r="G22" s="60">
        <v>0.11600000000000001</v>
      </c>
      <c r="H22" s="61">
        <f t="shared" si="0"/>
        <v>116</v>
      </c>
      <c r="I22" s="55">
        <f t="shared" si="1"/>
        <v>4.176E-3</v>
      </c>
      <c r="J22" s="55">
        <f>H22*ipologismoi!$E$9/ipologismoi!$E$15</f>
        <v>4.1907658716502779E-3</v>
      </c>
    </row>
    <row r="23" spans="1:10">
      <c r="A23" s="55" t="s">
        <v>92</v>
      </c>
      <c r="B23" s="55" t="s">
        <v>71</v>
      </c>
      <c r="C23" s="60" t="s">
        <v>93</v>
      </c>
      <c r="D23" s="55" t="e">
        <f>C23*ipologismoi!$E$22</f>
        <v>#VALUE!</v>
      </c>
      <c r="E23" s="55" t="e">
        <f>C23*ipologismoi!$L$22</f>
        <v>#VALUE!</v>
      </c>
      <c r="F23" s="61" t="e">
        <f>ipologismoi!$E$24*'PIKNOTITA  UTS KTL'!C23</f>
        <v>#VALUE!</v>
      </c>
      <c r="G23" s="60">
        <v>2.7</v>
      </c>
      <c r="H23" s="61">
        <f t="shared" si="0"/>
        <v>2700</v>
      </c>
      <c r="I23" s="55">
        <f t="shared" si="1"/>
        <v>9.7200000000000009E-2</v>
      </c>
      <c r="J23" s="55">
        <f>H23*ipologismoi!$E$9/ipologismoi!$E$15</f>
        <v>9.7543688391859909E-2</v>
      </c>
    </row>
    <row r="24" spans="1:10">
      <c r="A24" s="55" t="s">
        <v>94</v>
      </c>
      <c r="B24" s="55">
        <v>70</v>
      </c>
      <c r="C24" s="60" t="s">
        <v>95</v>
      </c>
      <c r="D24" s="55" t="e">
        <f>C24*ipologismoi!$E$22</f>
        <v>#VALUE!</v>
      </c>
      <c r="E24" s="55" t="e">
        <f>C24*ipologismoi!$L$22</f>
        <v>#VALUE!</v>
      </c>
      <c r="F24" s="61" t="e">
        <f>ipologismoi!$E$24*'PIKNOTITA  UTS KTL'!C24</f>
        <v>#VALUE!</v>
      </c>
      <c r="G24" s="60">
        <v>8.92</v>
      </c>
      <c r="H24" s="61">
        <f t="shared" si="0"/>
        <v>8920</v>
      </c>
      <c r="I24" s="55">
        <f t="shared" si="1"/>
        <v>0.32112000000000002</v>
      </c>
      <c r="J24" s="55">
        <f>H24*ipologismoi!$E$9/ipologismoi!$E$15</f>
        <v>0.32225544461310757</v>
      </c>
    </row>
    <row r="25" spans="1:10">
      <c r="A25" s="55" t="s">
        <v>96</v>
      </c>
      <c r="B25" s="55">
        <v>130</v>
      </c>
      <c r="C25" s="60">
        <v>350</v>
      </c>
      <c r="D25" s="55">
        <f>C25*ipologismoi!$E$22</f>
        <v>350000000</v>
      </c>
      <c r="E25" s="55">
        <f>C25*ipologismoi!$L$22</f>
        <v>0.35000000000000003</v>
      </c>
      <c r="F25" s="61">
        <f>ipologismoi!$E$24*'PIKNOTITA  UTS KTL'!C25</f>
        <v>50763.195</v>
      </c>
      <c r="G25" s="60">
        <v>8.94</v>
      </c>
      <c r="H25" s="61">
        <f t="shared" si="0"/>
        <v>8940</v>
      </c>
      <c r="I25" s="55">
        <f t="shared" si="1"/>
        <v>0.32184000000000001</v>
      </c>
      <c r="J25" s="55">
        <f>H25*ipologismoi!$E$9/ipologismoi!$E$15</f>
        <v>0.32297799045304726</v>
      </c>
    </row>
    <row r="26" spans="1:10">
      <c r="A26" s="55" t="s">
        <v>97</v>
      </c>
      <c r="B26" s="55">
        <v>1600</v>
      </c>
      <c r="C26" s="60">
        <v>2800</v>
      </c>
      <c r="D26" s="55">
        <f>C26*ipologismoi!$E$22</f>
        <v>2800000000</v>
      </c>
      <c r="E26" s="55">
        <f>C26*ipologismoi!$L$22</f>
        <v>2.8000000000000003</v>
      </c>
      <c r="F26" s="61">
        <f>ipologismoi!$E$24*'PIKNOTITA  UTS KTL'!C26</f>
        <v>406105.56</v>
      </c>
      <c r="G26" s="60">
        <v>3.5</v>
      </c>
      <c r="H26" s="61">
        <f t="shared" si="0"/>
        <v>3500</v>
      </c>
      <c r="I26" s="55">
        <f t="shared" si="1"/>
        <v>0.126</v>
      </c>
      <c r="J26" s="55">
        <f>H26*ipologismoi!$E$9/ipologismoi!$E$15</f>
        <v>0.12644552198944803</v>
      </c>
    </row>
    <row r="27" spans="1:10">
      <c r="A27" s="55" t="s">
        <v>98</v>
      </c>
      <c r="B27" s="55" t="s">
        <v>71</v>
      </c>
      <c r="C27" s="60" t="s">
        <v>99</v>
      </c>
      <c r="D27" s="55" t="e">
        <f>C27*ipologismoi!$E$22</f>
        <v>#VALUE!</v>
      </c>
      <c r="E27" s="55" t="e">
        <f>C27*ipologismoi!$L$22</f>
        <v>#VALUE!</v>
      </c>
      <c r="F27" s="61" t="e">
        <f>ipologismoi!$E$24*'PIKNOTITA  UTS KTL'!C27</f>
        <v>#VALUE!</v>
      </c>
      <c r="G27" s="60">
        <v>2.57</v>
      </c>
      <c r="H27" s="61">
        <f t="shared" si="0"/>
        <v>2570</v>
      </c>
      <c r="I27" s="55">
        <f t="shared" si="1"/>
        <v>9.2520000000000005E-2</v>
      </c>
      <c r="J27" s="55">
        <f>H27*ipologismoi!$E$9/ipologismoi!$E$15</f>
        <v>9.284714043225184E-2</v>
      </c>
    </row>
    <row r="28" spans="1:10">
      <c r="C28" s="60" t="s">
        <v>100</v>
      </c>
      <c r="D28" s="55" t="e">
        <f>C28*ipologismoi!$E$22</f>
        <v>#VALUE!</v>
      </c>
      <c r="E28" s="55" t="e">
        <f>C28*ipologismoi!$L$22</f>
        <v>#VALUE!</v>
      </c>
      <c r="F28" s="61" t="e">
        <f>ipologismoi!$E$24*'PIKNOTITA  UTS KTL'!C28</f>
        <v>#VALUE!</v>
      </c>
      <c r="G28" s="60"/>
      <c r="H28" s="61">
        <f t="shared" si="0"/>
        <v>0</v>
      </c>
      <c r="I28" s="55">
        <f t="shared" si="1"/>
        <v>0</v>
      </c>
      <c r="J28" s="55">
        <f>H28*ipologismoi!$E$9/ipologismoi!$E$15</f>
        <v>0</v>
      </c>
    </row>
    <row r="29" spans="1:10">
      <c r="A29" s="55" t="s">
        <v>101</v>
      </c>
      <c r="B29" s="55" t="s">
        <v>102</v>
      </c>
      <c r="C29" s="60" t="s">
        <v>103</v>
      </c>
      <c r="D29" s="55" t="e">
        <f>C29*ipologismoi!$E$22</f>
        <v>#VALUE!</v>
      </c>
      <c r="E29" s="55" t="e">
        <f>C29*ipologismoi!$L$22</f>
        <v>#VALUE!</v>
      </c>
      <c r="F29" s="61" t="e">
        <f>ipologismoi!$E$24*'PIKNOTITA  UTS KTL'!C29</f>
        <v>#VALUE!</v>
      </c>
      <c r="G29" s="60" t="s">
        <v>102</v>
      </c>
      <c r="H29" s="61" t="e">
        <f t="shared" si="0"/>
        <v>#VALUE!</v>
      </c>
      <c r="I29" s="55" t="e">
        <f t="shared" si="1"/>
        <v>#VALUE!</v>
      </c>
      <c r="J29" s="55" t="e">
        <f>H29*ipologismoi!$E$9/ipologismoi!$E$15</f>
        <v>#VALUE!</v>
      </c>
    </row>
    <row r="30" spans="1:10">
      <c r="A30" s="55" t="s">
        <v>104</v>
      </c>
      <c r="B30" s="55" t="s">
        <v>76</v>
      </c>
      <c r="C30" s="60">
        <v>3600</v>
      </c>
      <c r="D30" s="55">
        <f>C30*ipologismoi!$E$22</f>
        <v>3600000000</v>
      </c>
      <c r="E30" s="55">
        <f>C30*ipologismoi!$L$22</f>
        <v>3.6</v>
      </c>
      <c r="F30" s="61">
        <f>ipologismoi!$E$24*'PIKNOTITA  UTS KTL'!C30</f>
        <v>522135.72000000003</v>
      </c>
      <c r="G30" s="60">
        <v>1.3</v>
      </c>
      <c r="H30" s="61">
        <f t="shared" si="0"/>
        <v>1300</v>
      </c>
      <c r="I30" s="55">
        <f t="shared" si="1"/>
        <v>4.6800000000000001E-2</v>
      </c>
      <c r="J30" s="55">
        <f>H30*ipologismoi!$E$9/ipologismoi!$E$15</f>
        <v>4.6965479596080703E-2</v>
      </c>
    </row>
    <row r="31" spans="1:10">
      <c r="A31" s="55" t="s">
        <v>105</v>
      </c>
      <c r="C31" s="60" t="s">
        <v>106</v>
      </c>
      <c r="D31" s="55" t="e">
        <f>C31*ipologismoi!$E$22</f>
        <v>#VALUE!</v>
      </c>
      <c r="E31" s="55" t="e">
        <f>C31*ipologismoi!$L$22</f>
        <v>#VALUE!</v>
      </c>
      <c r="F31" s="61" t="e">
        <f>ipologismoi!$E$24*'PIKNOTITA  UTS KTL'!C31</f>
        <v>#VALUE!</v>
      </c>
      <c r="G31" s="60">
        <v>2.5299999999999998</v>
      </c>
      <c r="H31" s="61">
        <f t="shared" si="0"/>
        <v>2530</v>
      </c>
      <c r="I31" s="55">
        <f t="shared" si="1"/>
        <v>9.1080000000000008E-2</v>
      </c>
      <c r="J31" s="55">
        <f>H31*ipologismoi!$E$9/ipologismoi!$E$15</f>
        <v>9.1402048752372442E-2</v>
      </c>
    </row>
    <row r="32" spans="1:10">
      <c r="A32" s="55" t="s">
        <v>107</v>
      </c>
      <c r="B32" s="55" t="s">
        <v>71</v>
      </c>
      <c r="C32" s="60" t="s">
        <v>108</v>
      </c>
      <c r="D32" s="55" t="e">
        <f>C32*ipologismoi!$E$22</f>
        <v>#VALUE!</v>
      </c>
      <c r="E32" s="55" t="e">
        <f>C32*ipologismoi!$L$22</f>
        <v>#VALUE!</v>
      </c>
      <c r="F32" s="61" t="e">
        <f>ipologismoi!$E$24*'PIKNOTITA  UTS KTL'!C32</f>
        <v>#VALUE!</v>
      </c>
      <c r="G32" s="60">
        <v>1</v>
      </c>
      <c r="H32" s="61">
        <f t="shared" si="0"/>
        <v>1000</v>
      </c>
      <c r="I32" s="55">
        <f t="shared" si="1"/>
        <v>3.6000000000000004E-2</v>
      </c>
      <c r="J32" s="55">
        <f>H32*ipologismoi!$E$9/ipologismoi!$E$15</f>
        <v>3.6127291996985153E-2</v>
      </c>
    </row>
    <row r="33" spans="1:10">
      <c r="A33" s="55" t="s">
        <v>109</v>
      </c>
      <c r="B33" s="55" t="s">
        <v>110</v>
      </c>
      <c r="C33" s="60">
        <v>37</v>
      </c>
      <c r="D33" s="55">
        <f>C33*ipologismoi!$E$22</f>
        <v>37000000</v>
      </c>
      <c r="E33" s="55">
        <f>C33*ipologismoi!$L$22</f>
        <v>3.6999999999999998E-2</v>
      </c>
      <c r="F33" s="61">
        <f>ipologismoi!$E$24*'PIKNOTITA  UTS KTL'!C33</f>
        <v>5366.3949000000002</v>
      </c>
      <c r="G33" s="60">
        <v>0.95</v>
      </c>
      <c r="H33" s="61">
        <f t="shared" si="0"/>
        <v>950</v>
      </c>
      <c r="I33" s="55">
        <f t="shared" si="1"/>
        <v>3.4200000000000001E-2</v>
      </c>
      <c r="J33" s="55">
        <f>H33*ipologismoi!$E$9/ipologismoi!$E$15</f>
        <v>3.4320927397135895E-2</v>
      </c>
    </row>
    <row r="34" spans="1:10">
      <c r="A34" s="55" t="s">
        <v>111</v>
      </c>
      <c r="C34" s="60">
        <v>380</v>
      </c>
      <c r="D34" s="55">
        <f>C34*ipologismoi!$E$22</f>
        <v>380000000</v>
      </c>
      <c r="E34" s="55">
        <f>C34*ipologismoi!$L$22</f>
        <v>0.38</v>
      </c>
      <c r="F34" s="61">
        <f>ipologismoi!$E$24*'PIKNOTITA  UTS KTL'!C34</f>
        <v>55114.326000000001</v>
      </c>
      <c r="G34" s="60"/>
      <c r="H34" s="61">
        <f t="shared" si="0"/>
        <v>0</v>
      </c>
      <c r="I34" s="55">
        <f t="shared" si="1"/>
        <v>0</v>
      </c>
      <c r="J34" s="55">
        <f>H34*ipologismoi!$E$9/ipologismoi!$E$15</f>
        <v>0</v>
      </c>
    </row>
    <row r="35" spans="1:10">
      <c r="A35" s="55" t="s">
        <v>112</v>
      </c>
      <c r="B35" s="55">
        <v>15</v>
      </c>
      <c r="C35" s="60">
        <v>20</v>
      </c>
      <c r="D35" s="55">
        <f>C35*ipologismoi!$E$22</f>
        <v>20000000</v>
      </c>
      <c r="E35" s="55">
        <f>C35*ipologismoi!$L$22</f>
        <v>0.02</v>
      </c>
      <c r="F35" s="61">
        <f>ipologismoi!$E$24*'PIKNOTITA  UTS KTL'!C35</f>
        <v>2900.7539999999999</v>
      </c>
      <c r="G35" s="60">
        <v>2.2000000000000002</v>
      </c>
      <c r="H35" s="61">
        <f t="shared" si="0"/>
        <v>2200</v>
      </c>
      <c r="I35" s="55">
        <f t="shared" si="1"/>
        <v>7.9200000000000007E-2</v>
      </c>
      <c r="J35" s="55">
        <f>H35*ipologismoi!$E$9/ipologismoi!$E$15</f>
        <v>7.9480042393367339E-2</v>
      </c>
    </row>
    <row r="36" spans="1:10">
      <c r="A36" s="55" t="s">
        <v>113</v>
      </c>
      <c r="C36" s="60">
        <v>3</v>
      </c>
      <c r="D36" s="55">
        <f>C36*ipologismoi!$E$22</f>
        <v>3000000</v>
      </c>
      <c r="E36" s="55">
        <f>C36*ipologismoi!$L$22</f>
        <v>3.0000000000000001E-3</v>
      </c>
      <c r="F36" s="61">
        <f>ipologismoi!$E$24*'PIKNOTITA  UTS KTL'!C36</f>
        <v>435.11310000000003</v>
      </c>
      <c r="G36" s="60">
        <v>7.8739999999999997</v>
      </c>
      <c r="H36" s="61">
        <f t="shared" si="0"/>
        <v>7874</v>
      </c>
      <c r="I36" s="55">
        <f t="shared" si="1"/>
        <v>0.28346399999999999</v>
      </c>
      <c r="J36" s="55">
        <f>H36*ipologismoi!$E$9/ipologismoi!$E$15</f>
        <v>0.28446629718426109</v>
      </c>
    </row>
    <row r="37" spans="1:10">
      <c r="A37" s="55" t="s">
        <v>114</v>
      </c>
      <c r="C37" s="60">
        <v>4900</v>
      </c>
      <c r="D37" s="55">
        <f>C37*ipologismoi!$E$22</f>
        <v>4900000000</v>
      </c>
      <c r="E37" s="55">
        <f>C37*ipologismoi!$L$22</f>
        <v>4.9000000000000004</v>
      </c>
      <c r="F37" s="61">
        <f>ipologismoi!$E$24*'PIKNOTITA  UTS KTL'!C37</f>
        <v>710684.73</v>
      </c>
      <c r="G37" s="60"/>
      <c r="H37" s="61">
        <f t="shared" si="0"/>
        <v>0</v>
      </c>
      <c r="I37" s="55">
        <f t="shared" si="1"/>
        <v>0</v>
      </c>
      <c r="J37" s="55">
        <f>H37*ipologismoi!$E$9/ipologismoi!$E$15</f>
        <v>0</v>
      </c>
    </row>
    <row r="38" spans="1:10">
      <c r="C38" s="60" t="s">
        <v>115</v>
      </c>
      <c r="D38" s="55" t="e">
        <f>C38*ipologismoi!$E$22</f>
        <v>#VALUE!</v>
      </c>
      <c r="E38" s="55" t="e">
        <f>C38*ipologismoi!$L$22</f>
        <v>#VALUE!</v>
      </c>
      <c r="F38" s="61" t="e">
        <f>ipologismoi!$E$24*'PIKNOTITA  UTS KTL'!C38</f>
        <v>#VALUE!</v>
      </c>
      <c r="G38" s="60"/>
      <c r="H38" s="61">
        <f t="shared" si="0"/>
        <v>0</v>
      </c>
      <c r="I38" s="55">
        <f t="shared" si="1"/>
        <v>0</v>
      </c>
      <c r="J38" s="55">
        <f>H38*ipologismoi!$E$9/ipologismoi!$E$15</f>
        <v>0</v>
      </c>
    </row>
    <row r="39" spans="1:10">
      <c r="A39" s="55" t="s">
        <v>116</v>
      </c>
      <c r="B39" s="55" t="s">
        <v>71</v>
      </c>
      <c r="C39" s="60">
        <v>15</v>
      </c>
      <c r="D39" s="55">
        <f>C39*ipologismoi!$E$22</f>
        <v>15000000</v>
      </c>
      <c r="E39" s="55">
        <f>C39*ipologismoi!$L$22</f>
        <v>1.4999999999999999E-2</v>
      </c>
      <c r="F39" s="61">
        <f>ipologismoi!$E$24*'PIKNOTITA  UTS KTL'!C39</f>
        <v>2175.5655000000002</v>
      </c>
      <c r="G39" s="60">
        <v>2.6</v>
      </c>
      <c r="H39" s="61">
        <f t="shared" si="0"/>
        <v>2600</v>
      </c>
      <c r="I39" s="55">
        <f t="shared" si="1"/>
        <v>9.3600000000000003E-2</v>
      </c>
      <c r="J39" s="55">
        <f>H39*ipologismoi!$E$9/ipologismoi!$E$15</f>
        <v>9.3930959192161406E-2</v>
      </c>
    </row>
    <row r="40" spans="1:10">
      <c r="A40" s="55" t="s">
        <v>157</v>
      </c>
      <c r="C40" s="60" t="s">
        <v>117</v>
      </c>
      <c r="D40" s="55" t="e">
        <f>C40*ipologismoi!$E$22</f>
        <v>#VALUE!</v>
      </c>
      <c r="E40" s="55" t="e">
        <f>C40*ipologismoi!$L$22</f>
        <v>#VALUE!</v>
      </c>
      <c r="F40" s="61" t="e">
        <f>ipologismoi!$E$24*'PIKNOTITA  UTS KTL'!C40</f>
        <v>#VALUE!</v>
      </c>
      <c r="G40" s="60">
        <v>1.1299999999999999</v>
      </c>
      <c r="H40" s="61">
        <f t="shared" si="0"/>
        <v>1130</v>
      </c>
      <c r="I40" s="55">
        <f t="shared" si="1"/>
        <v>4.0680000000000001E-2</v>
      </c>
      <c r="J40" s="55">
        <f>H40*ipologismoi!$E$9/ipologismoi!$E$15</f>
        <v>4.0823839956593222E-2</v>
      </c>
    </row>
    <row r="41" spans="1:10">
      <c r="A41" s="55" t="s">
        <v>118</v>
      </c>
      <c r="B41" s="55">
        <v>45</v>
      </c>
      <c r="C41" s="60">
        <v>75</v>
      </c>
      <c r="D41" s="55">
        <f>C41*ipologismoi!$E$22</f>
        <v>75000000</v>
      </c>
      <c r="E41" s="55">
        <f>C41*ipologismoi!$L$22</f>
        <v>7.4999999999999997E-2</v>
      </c>
      <c r="F41" s="61">
        <f>ipologismoi!$E$24*'PIKNOTITA  UTS KTL'!C41</f>
        <v>10877.827499999999</v>
      </c>
      <c r="G41" s="60">
        <v>1.1499999999999999</v>
      </c>
      <c r="H41" s="61">
        <f t="shared" si="0"/>
        <v>1150</v>
      </c>
      <c r="I41" s="55">
        <f t="shared" si="1"/>
        <v>4.1399999999999999E-2</v>
      </c>
      <c r="J41" s="55">
        <f>H41*ipologismoi!$E$9/ipologismoi!$E$15</f>
        <v>4.1546385796532928E-2</v>
      </c>
    </row>
    <row r="42" spans="1:10">
      <c r="A42" s="55" t="s">
        <v>158</v>
      </c>
      <c r="B42" s="55">
        <v>2700</v>
      </c>
      <c r="C42" s="60">
        <v>5800</v>
      </c>
      <c r="D42" s="55">
        <f>C42*ipologismoi!$E$22</f>
        <v>5800000000</v>
      </c>
      <c r="E42" s="55">
        <f>C42*ipologismoi!$L$22</f>
        <v>5.8</v>
      </c>
      <c r="F42" s="61">
        <f>ipologismoi!$E$24*'PIKNOTITA  UTS KTL'!C42</f>
        <v>841218.66</v>
      </c>
      <c r="G42" s="60">
        <v>1.56</v>
      </c>
      <c r="H42" s="61">
        <f t="shared" si="0"/>
        <v>1560</v>
      </c>
      <c r="I42" s="55">
        <f t="shared" si="1"/>
        <v>5.6160000000000002E-2</v>
      </c>
      <c r="J42" s="55">
        <f>H42*ipologismoi!$E$9/ipologismoi!$E$15</f>
        <v>5.6358575515296841E-2</v>
      </c>
    </row>
    <row r="43" spans="1:10">
      <c r="A43" s="55" t="s">
        <v>148</v>
      </c>
      <c r="B43" s="55">
        <v>100</v>
      </c>
      <c r="C43" s="60"/>
      <c r="D43" s="55">
        <f>C43*ipologismoi!$E$22</f>
        <v>0</v>
      </c>
      <c r="E43" s="55">
        <f>C43*ipologismoi!$L$22</f>
        <v>0</v>
      </c>
      <c r="F43" s="61">
        <f>ipologismoi!$E$24*'PIKNOTITA  UTS KTL'!C43</f>
        <v>0</v>
      </c>
      <c r="G43" s="60"/>
      <c r="H43" s="61">
        <f t="shared" si="0"/>
        <v>0</v>
      </c>
      <c r="I43" s="55">
        <f t="shared" si="1"/>
        <v>0</v>
      </c>
      <c r="J43" s="55">
        <f>H43*ipologismoi!$E$9/ipologismoi!$E$15</f>
        <v>0</v>
      </c>
    </row>
    <row r="44" spans="1:10">
      <c r="A44" s="55" t="s">
        <v>149</v>
      </c>
      <c r="B44" s="55">
        <v>55</v>
      </c>
      <c r="C44" s="60"/>
      <c r="D44" s="55">
        <f>C44*ipologismoi!$E$22</f>
        <v>0</v>
      </c>
      <c r="E44" s="55">
        <f>C44*ipologismoi!$L$22</f>
        <v>0</v>
      </c>
      <c r="F44" s="61">
        <f>ipologismoi!$E$24*'PIKNOTITA  UTS KTL'!C44</f>
        <v>0</v>
      </c>
      <c r="G44" s="60"/>
      <c r="H44" s="61">
        <f t="shared" si="0"/>
        <v>0</v>
      </c>
      <c r="I44" s="55">
        <f t="shared" si="1"/>
        <v>0</v>
      </c>
      <c r="J44" s="55">
        <f>H44*ipologismoi!$E$9/ipologismoi!$E$15</f>
        <v>0</v>
      </c>
    </row>
    <row r="45" spans="1:10">
      <c r="A45" s="55" t="s">
        <v>119</v>
      </c>
      <c r="B45" s="55">
        <v>16041</v>
      </c>
      <c r="C45" s="60" t="s">
        <v>120</v>
      </c>
      <c r="D45" s="55" t="e">
        <f>C45*ipologismoi!$E$22</f>
        <v>#VALUE!</v>
      </c>
      <c r="E45" s="55" t="e">
        <f>C45*ipologismoi!$L$22</f>
        <v>#VALUE!</v>
      </c>
      <c r="F45" s="61" t="e">
        <f>ipologismoi!$E$24*'PIKNOTITA  UTS KTL'!C45</f>
        <v>#VALUE!</v>
      </c>
      <c r="G45" s="60">
        <v>0.91</v>
      </c>
      <c r="H45" s="61">
        <f t="shared" si="0"/>
        <v>910</v>
      </c>
      <c r="I45" s="55">
        <f t="shared" si="1"/>
        <v>3.2759999999999997E-2</v>
      </c>
      <c r="J45" s="55">
        <f>H45*ipologismoi!$E$9/ipologismoi!$E$15</f>
        <v>3.2875835717256489E-2</v>
      </c>
    </row>
    <row r="46" spans="1:10">
      <c r="A46" s="55" t="s">
        <v>121</v>
      </c>
      <c r="B46" s="55" t="s">
        <v>102</v>
      </c>
      <c r="C46" s="60">
        <v>16</v>
      </c>
      <c r="D46" s="55">
        <f>C46*ipologismoi!$E$22</f>
        <v>16000000</v>
      </c>
      <c r="E46" s="55">
        <f>C46*ipologismoi!$L$22</f>
        <v>1.6E-2</v>
      </c>
      <c r="F46" s="61">
        <f>ipologismoi!$E$24*'PIKNOTITA  UTS KTL'!C46</f>
        <v>2320.6032</v>
      </c>
      <c r="G46" s="60"/>
      <c r="H46" s="61">
        <f t="shared" si="0"/>
        <v>0</v>
      </c>
      <c r="I46" s="55">
        <f t="shared" si="1"/>
        <v>0</v>
      </c>
      <c r="J46" s="55">
        <f>H46*ipologismoi!$E$9/ipologismoi!$E$15</f>
        <v>0</v>
      </c>
    </row>
    <row r="47" spans="1:10">
      <c r="A47" s="55" t="s">
        <v>122</v>
      </c>
      <c r="B47" s="55" t="s">
        <v>71</v>
      </c>
      <c r="C47" s="60">
        <v>4710</v>
      </c>
      <c r="D47" s="55">
        <f>C47*ipologismoi!$E$22</f>
        <v>4710000000</v>
      </c>
      <c r="E47" s="55">
        <f>C47*ipologismoi!$L$22</f>
        <v>4.71</v>
      </c>
      <c r="F47" s="61">
        <f>ipologismoi!$E$24*'PIKNOTITA  UTS KTL'!C47</f>
        <v>683127.56700000004</v>
      </c>
      <c r="G47" s="60">
        <v>2.48</v>
      </c>
      <c r="H47" s="61">
        <f t="shared" si="0"/>
        <v>2480</v>
      </c>
      <c r="I47" s="55">
        <f t="shared" si="1"/>
        <v>8.9279999999999998E-2</v>
      </c>
      <c r="J47" s="55">
        <f>H47*ipologismoi!$E$9/ipologismoi!$E$15</f>
        <v>8.959568415252317E-2</v>
      </c>
    </row>
    <row r="48" spans="1:10">
      <c r="A48" s="55" t="s">
        <v>150</v>
      </c>
      <c r="B48" s="55">
        <v>2358</v>
      </c>
      <c r="C48" s="60"/>
      <c r="D48" s="55">
        <f>C48*ipologismoi!$E$22</f>
        <v>0</v>
      </c>
      <c r="E48" s="55">
        <f>C48*ipologismoi!$L$22</f>
        <v>0</v>
      </c>
      <c r="F48" s="61">
        <f>ipologismoi!$E$24*'PIKNOTITA  UTS KTL'!C48</f>
        <v>0</v>
      </c>
      <c r="G48" s="60"/>
      <c r="H48" s="61">
        <f t="shared" si="0"/>
        <v>0</v>
      </c>
      <c r="I48" s="55">
        <f t="shared" si="1"/>
        <v>0</v>
      </c>
      <c r="J48" s="55">
        <f>H48*ipologismoi!$E$9/ipologismoi!$E$15</f>
        <v>0</v>
      </c>
    </row>
    <row r="49" spans="1:10">
      <c r="A49" s="55" t="s">
        <v>123</v>
      </c>
      <c r="B49" s="55" t="s">
        <v>124</v>
      </c>
      <c r="C49" s="60">
        <v>1900</v>
      </c>
      <c r="D49" s="55">
        <f>C49*ipologismoi!$E$22</f>
        <v>1900000000</v>
      </c>
      <c r="E49" s="55">
        <f>C49*ipologismoi!$L$22</f>
        <v>1.9000000000000001</v>
      </c>
      <c r="F49" s="61">
        <f>ipologismoi!$E$24*'PIKNOTITA  UTS KTL'!C49</f>
        <v>275571.63</v>
      </c>
      <c r="G49" s="60" t="s">
        <v>125</v>
      </c>
      <c r="H49" s="61" t="e">
        <f t="shared" si="0"/>
        <v>#VALUE!</v>
      </c>
      <c r="I49" s="55" t="e">
        <f t="shared" si="1"/>
        <v>#VALUE!</v>
      </c>
      <c r="J49" s="55" t="e">
        <f>H49*ipologismoi!$E$9/ipologismoi!$E$15</f>
        <v>#VALUE!</v>
      </c>
    </row>
    <row r="50" spans="1:10">
      <c r="A50" s="55" t="s">
        <v>126</v>
      </c>
      <c r="B50" s="55" t="s">
        <v>71</v>
      </c>
      <c r="C50" s="60">
        <v>3440</v>
      </c>
      <c r="D50" s="55">
        <f>C50*ipologismoi!$E$22</f>
        <v>3440000000</v>
      </c>
      <c r="E50" s="55">
        <f>C50*ipologismoi!$L$22</f>
        <v>3.44</v>
      </c>
      <c r="F50" s="61">
        <f>ipologismoi!$E$24*'PIKNOTITA  UTS KTL'!C50</f>
        <v>498929.68800000002</v>
      </c>
      <c r="G50" s="60">
        <v>3.21</v>
      </c>
      <c r="H50" s="61">
        <f t="shared" si="0"/>
        <v>3210</v>
      </c>
      <c r="I50" s="55">
        <f t="shared" si="1"/>
        <v>0.11556</v>
      </c>
      <c r="J50" s="55">
        <f>H50*ipologismoi!$E$9/ipologismoi!$E$15</f>
        <v>0.11596860731032234</v>
      </c>
    </row>
    <row r="51" spans="1:10">
      <c r="A51" s="55" t="s">
        <v>127</v>
      </c>
      <c r="B51" s="55" t="s">
        <v>71</v>
      </c>
      <c r="C51" s="60">
        <v>7000</v>
      </c>
      <c r="D51" s="55">
        <f>C51*ipologismoi!$E$22</f>
        <v>7000000000</v>
      </c>
      <c r="E51" s="55">
        <f>C51*ipologismoi!$L$22</f>
        <v>7</v>
      </c>
      <c r="F51" s="61">
        <f>ipologismoi!$E$24*'PIKNOTITA  UTS KTL'!C51</f>
        <v>1015263.9</v>
      </c>
      <c r="G51" s="60">
        <v>2.33</v>
      </c>
      <c r="H51" s="61">
        <f t="shared" si="0"/>
        <v>2330</v>
      </c>
      <c r="I51" s="55">
        <f t="shared" si="1"/>
        <v>8.3879999999999996E-2</v>
      </c>
      <c r="J51" s="55">
        <f>H51*ipologismoi!$E$9/ipologismoi!$E$15</f>
        <v>8.4176590352975394E-2</v>
      </c>
    </row>
    <row r="52" spans="1:10">
      <c r="A52" s="55" t="s">
        <v>128</v>
      </c>
      <c r="B52" s="55">
        <v>500</v>
      </c>
      <c r="C52" s="60"/>
      <c r="D52" s="55">
        <f>C52*ipologismoi!$E$22</f>
        <v>0</v>
      </c>
      <c r="E52" s="55">
        <f>C52*ipologismoi!$L$22</f>
        <v>0</v>
      </c>
      <c r="F52" s="61">
        <f>ipologismoi!$E$24*'PIKNOTITA  UTS KTL'!C52</f>
        <v>0</v>
      </c>
      <c r="G52" s="60">
        <v>1.3</v>
      </c>
      <c r="H52" s="61">
        <f t="shared" si="0"/>
        <v>1300</v>
      </c>
      <c r="I52" s="55">
        <f t="shared" si="1"/>
        <v>4.6800000000000001E-2</v>
      </c>
      <c r="J52" s="55">
        <f>H52*ipologismoi!$E$9/ipologismoi!$E$15</f>
        <v>4.6965479596080703E-2</v>
      </c>
    </row>
    <row r="53" spans="1:10">
      <c r="A53" s="55" t="s">
        <v>129</v>
      </c>
      <c r="C53" s="60">
        <v>1000</v>
      </c>
      <c r="D53" s="55">
        <f>C53*ipologismoi!$E$22</f>
        <v>1000000000</v>
      </c>
      <c r="E53" s="55">
        <f>C53*ipologismoi!$L$22</f>
        <v>1</v>
      </c>
      <c r="F53" s="61">
        <f>ipologismoi!$E$24*'PIKNOTITA  UTS KTL'!C53</f>
        <v>145037.70000000001</v>
      </c>
      <c r="G53" s="60">
        <v>1.3</v>
      </c>
      <c r="H53" s="61">
        <f t="shared" si="0"/>
        <v>1300</v>
      </c>
      <c r="I53" s="55">
        <f t="shared" si="1"/>
        <v>4.6800000000000001E-2</v>
      </c>
      <c r="J53" s="55">
        <f>H53*ipologismoi!$E$9/ipologismoi!$E$15</f>
        <v>4.6965479596080703E-2</v>
      </c>
    </row>
    <row r="54" spans="1:10">
      <c r="A54" s="55" t="s">
        <v>159</v>
      </c>
      <c r="B54" s="55">
        <v>1652</v>
      </c>
      <c r="C54" s="60"/>
      <c r="D54" s="55">
        <f>C54*ipologismoi!$E$22</f>
        <v>0</v>
      </c>
      <c r="E54" s="55">
        <f>C54*ipologismoi!$L$22</f>
        <v>0</v>
      </c>
      <c r="F54" s="61">
        <f>ipologismoi!$E$24*'PIKNOTITA  UTS KTL'!C54</f>
        <v>0</v>
      </c>
      <c r="G54" s="60"/>
      <c r="H54" s="61">
        <f t="shared" si="0"/>
        <v>0</v>
      </c>
      <c r="I54" s="55">
        <f t="shared" si="1"/>
        <v>0</v>
      </c>
      <c r="J54" s="55">
        <f>H54*ipologismoi!$E$9/ipologismoi!$E$15</f>
        <v>0</v>
      </c>
    </row>
    <row r="55" spans="1:10" s="56" customFormat="1">
      <c r="A55" s="56" t="s">
        <v>130</v>
      </c>
      <c r="B55" s="56">
        <v>247</v>
      </c>
      <c r="C55" s="62">
        <v>841</v>
      </c>
      <c r="D55" s="56">
        <f>C55*ipologismoi!$E$22</f>
        <v>841000000</v>
      </c>
      <c r="E55" s="56">
        <f>C55*ipologismoi!$L$22</f>
        <v>0.84099999999999997</v>
      </c>
      <c r="F55" s="63">
        <f>ipologismoi!$E$24*'PIKNOTITA  UTS KTL'!C55</f>
        <v>121976.70570000001</v>
      </c>
      <c r="G55" s="62">
        <v>7.58</v>
      </c>
      <c r="H55" s="63">
        <f t="shared" si="0"/>
        <v>7580</v>
      </c>
      <c r="I55" s="55">
        <f t="shared" si="1"/>
        <v>0.27288000000000001</v>
      </c>
      <c r="J55" s="55">
        <f>H55*ipologismoi!$E$9/ipologismoi!$E$15</f>
        <v>0.27384487333714747</v>
      </c>
    </row>
    <row r="56" spans="1:10">
      <c r="A56" s="55" t="s">
        <v>160</v>
      </c>
      <c r="B56" s="55">
        <v>2617</v>
      </c>
      <c r="C56" s="60">
        <v>2693</v>
      </c>
      <c r="D56" s="55">
        <f>C56*ipologismoi!$E$22</f>
        <v>2693000000</v>
      </c>
      <c r="E56" s="55">
        <f>C56*ipologismoi!$L$22</f>
        <v>2.6930000000000001</v>
      </c>
      <c r="F56" s="61">
        <f>ipologismoi!$E$24*'PIKNOTITA  UTS KTL'!C56</f>
        <v>390586.52610000002</v>
      </c>
      <c r="G56" s="60">
        <v>8</v>
      </c>
      <c r="H56" s="61">
        <f t="shared" si="0"/>
        <v>8000</v>
      </c>
      <c r="I56" s="55">
        <f t="shared" si="1"/>
        <v>0.28800000000000003</v>
      </c>
      <c r="J56" s="55">
        <f>H56*ipologismoi!$E$9/ipologismoi!$E$15</f>
        <v>0.28901833597588122</v>
      </c>
    </row>
    <row r="57" spans="1:10">
      <c r="A57" s="55" t="s">
        <v>131</v>
      </c>
      <c r="B57" s="55">
        <v>2160</v>
      </c>
      <c r="C57" s="60">
        <v>2430</v>
      </c>
      <c r="D57" s="55">
        <f>C57*ipologismoi!$E$22</f>
        <v>2430000000</v>
      </c>
      <c r="E57" s="55">
        <f>C57*ipologismoi!$L$22</f>
        <v>2.4300000000000002</v>
      </c>
      <c r="F57" s="61">
        <f>ipologismoi!$E$24*'PIKNOTITA  UTS KTL'!C57</f>
        <v>352441.61099999998</v>
      </c>
      <c r="G57" s="60">
        <v>7.86</v>
      </c>
      <c r="H57" s="61">
        <f t="shared" si="0"/>
        <v>7860</v>
      </c>
      <c r="I57" s="55">
        <f t="shared" si="1"/>
        <v>0.28295999999999999</v>
      </c>
      <c r="J57" s="55">
        <f>H57*ipologismoi!$E$9/ipologismoi!$E$15</f>
        <v>0.28396051509630332</v>
      </c>
    </row>
    <row r="58" spans="1:10">
      <c r="A58" s="55" t="s">
        <v>132</v>
      </c>
      <c r="B58" s="55">
        <v>951</v>
      </c>
      <c r="C58" s="60">
        <v>1110</v>
      </c>
      <c r="D58" s="55">
        <f>C58*ipologismoi!$E$22</f>
        <v>1110000000</v>
      </c>
      <c r="E58" s="55">
        <f>C58*ipologismoi!$L$22</f>
        <v>1.1100000000000001</v>
      </c>
      <c r="F58" s="61">
        <f>ipologismoi!$E$24*'PIKNOTITA  UTS KTL'!C58</f>
        <v>160991.84700000001</v>
      </c>
      <c r="G58" s="60">
        <v>7.85</v>
      </c>
      <c r="H58" s="61">
        <f t="shared" si="0"/>
        <v>7850</v>
      </c>
      <c r="I58" s="55">
        <f t="shared" si="1"/>
        <v>0.28260000000000002</v>
      </c>
      <c r="J58" s="55">
        <f>H58*ipologismoi!$E$9/ipologismoi!$E$15</f>
        <v>0.28359924217633348</v>
      </c>
    </row>
    <row r="59" spans="1:10">
      <c r="A59" s="55" t="s">
        <v>133</v>
      </c>
      <c r="B59" s="55">
        <v>448</v>
      </c>
      <c r="C59" s="60">
        <v>531</v>
      </c>
      <c r="D59" s="55">
        <f>C59*ipologismoi!$E$22</f>
        <v>531000000</v>
      </c>
      <c r="E59" s="55">
        <f>C59*ipologismoi!$L$22</f>
        <v>0.53100000000000003</v>
      </c>
      <c r="F59" s="61">
        <f>ipologismoi!$E$24*'PIKNOTITA  UTS KTL'!C59</f>
        <v>77015.018700000001</v>
      </c>
      <c r="G59" s="60">
        <v>7.8</v>
      </c>
      <c r="H59" s="61">
        <f t="shared" si="0"/>
        <v>7800</v>
      </c>
      <c r="I59" s="55">
        <f t="shared" si="1"/>
        <v>0.28079999999999999</v>
      </c>
      <c r="J59" s="55">
        <f>H59*ipologismoi!$E$9/ipologismoi!$E$15</f>
        <v>0.28179287757648419</v>
      </c>
    </row>
    <row r="60" spans="1:10" s="56" customFormat="1">
      <c r="A60" s="56" t="s">
        <v>134</v>
      </c>
      <c r="B60" s="56">
        <v>690</v>
      </c>
      <c r="C60" s="62">
        <v>760</v>
      </c>
      <c r="D60" s="56">
        <f>C60*ipologismoi!$E$22</f>
        <v>760000000</v>
      </c>
      <c r="E60" s="56">
        <f>C60*ipologismoi!$L$22</f>
        <v>0.76</v>
      </c>
      <c r="F60" s="63">
        <f>ipologismoi!$E$24*'PIKNOTITA  UTS KTL'!C60</f>
        <v>110228.652</v>
      </c>
      <c r="G60" s="62">
        <v>7.8</v>
      </c>
      <c r="H60" s="63">
        <f t="shared" si="0"/>
        <v>7800</v>
      </c>
      <c r="I60" s="55">
        <f t="shared" si="1"/>
        <v>0.28079999999999999</v>
      </c>
      <c r="J60" s="55">
        <f>H60*ipologismoi!$E$9/ipologismoi!$E$15</f>
        <v>0.28179287757648419</v>
      </c>
    </row>
    <row r="61" spans="1:10">
      <c r="A61" s="55" t="s">
        <v>135</v>
      </c>
      <c r="B61" s="55" t="s">
        <v>136</v>
      </c>
      <c r="C61" s="60">
        <v>5205</v>
      </c>
      <c r="D61" s="55">
        <f>C61*ipologismoi!$E$22</f>
        <v>5205000000</v>
      </c>
      <c r="E61" s="55">
        <f>C61*ipologismoi!$L$22</f>
        <v>5.2050000000000001</v>
      </c>
      <c r="F61" s="61">
        <f>ipologismoi!$E$24*'PIKNOTITA  UTS KTL'!C61</f>
        <v>754921.22849999997</v>
      </c>
      <c r="G61" s="60">
        <v>7.45</v>
      </c>
      <c r="H61" s="61">
        <f t="shared" si="0"/>
        <v>7450</v>
      </c>
      <c r="I61" s="55">
        <f t="shared" si="1"/>
        <v>0.26819999999999999</v>
      </c>
      <c r="J61" s="55">
        <f>H61*ipologismoi!$E$9/ipologismoi!$E$15</f>
        <v>0.26914832537753941</v>
      </c>
    </row>
    <row r="62" spans="1:10">
      <c r="A62" s="55" t="s">
        <v>137</v>
      </c>
      <c r="B62" s="55">
        <v>1758</v>
      </c>
      <c r="C62" s="60">
        <v>2070</v>
      </c>
      <c r="D62" s="55">
        <f>C62*ipologismoi!$E$22</f>
        <v>2070000000</v>
      </c>
      <c r="E62" s="55">
        <f>C62*ipologismoi!$L$22</f>
        <v>2.0699999999999998</v>
      </c>
      <c r="F62" s="61">
        <f>ipologismoi!$E$24*'PIKNOTITA  UTS KTL'!C62</f>
        <v>300228.03899999999</v>
      </c>
      <c r="G62" s="60">
        <v>8</v>
      </c>
      <c r="H62" s="61">
        <f t="shared" si="0"/>
        <v>8000</v>
      </c>
      <c r="I62" s="55">
        <f t="shared" si="1"/>
        <v>0.28800000000000003</v>
      </c>
      <c r="J62" s="55">
        <f>H62*ipologismoi!$E$9/ipologismoi!$E$15</f>
        <v>0.28901833597588122</v>
      </c>
    </row>
    <row r="63" spans="1:10">
      <c r="A63" s="55" t="s">
        <v>138</v>
      </c>
      <c r="B63" s="55" t="s">
        <v>139</v>
      </c>
      <c r="C63" s="60">
        <v>860</v>
      </c>
      <c r="D63" s="55">
        <f>C63*ipologismoi!$E$22</f>
        <v>860000000</v>
      </c>
      <c r="E63" s="55">
        <f>C63*ipologismoi!$L$22</f>
        <v>0.86</v>
      </c>
      <c r="F63" s="61">
        <f>ipologismoi!$E$24*'PIKNOTITA  UTS KTL'!C63</f>
        <v>124732.42200000001</v>
      </c>
      <c r="G63" s="60">
        <v>8.19</v>
      </c>
      <c r="H63" s="61">
        <f t="shared" si="0"/>
        <v>8189.9999999999991</v>
      </c>
      <c r="I63" s="55">
        <f t="shared" si="1"/>
        <v>0.29483999999999999</v>
      </c>
      <c r="J63" s="55">
        <f>H63*ipologismoi!$E$9/ipologismoi!$E$15</f>
        <v>0.29588252145530836</v>
      </c>
    </row>
    <row r="64" spans="1:10">
      <c r="A64" s="55" t="s">
        <v>140</v>
      </c>
      <c r="B64" s="55">
        <v>250</v>
      </c>
      <c r="C64" s="64" t="s">
        <v>141</v>
      </c>
      <c r="D64" s="55" t="e">
        <f>C64*ipologismoi!$E$22</f>
        <v>#VALUE!</v>
      </c>
      <c r="E64" s="55" t="e">
        <f>C64*ipologismoi!$L$22</f>
        <v>#VALUE!</v>
      </c>
      <c r="F64" s="61" t="e">
        <f>ipologismoi!$E$24*'PIKNOTITA  UTS KTL'!C64</f>
        <v>#VALUE!</v>
      </c>
      <c r="G64" s="60">
        <v>7.8</v>
      </c>
      <c r="H64" s="61">
        <f t="shared" si="0"/>
        <v>7800</v>
      </c>
      <c r="I64" s="55">
        <f t="shared" si="1"/>
        <v>0.28079999999999999</v>
      </c>
      <c r="J64" s="55">
        <f>H64*ipologismoi!$E$9/ipologismoi!$E$15</f>
        <v>0.28179287757648419</v>
      </c>
    </row>
    <row r="65" spans="1:10">
      <c r="A65" s="55" t="s">
        <v>142</v>
      </c>
      <c r="B65" s="55">
        <v>941</v>
      </c>
      <c r="C65" s="60">
        <v>1510</v>
      </c>
      <c r="D65" s="55">
        <f>C65*ipologismoi!$E$22</f>
        <v>1510000000</v>
      </c>
      <c r="E65" s="55">
        <f>C65*ipologismoi!$L$22</f>
        <v>1.51</v>
      </c>
      <c r="F65" s="61">
        <f>ipologismoi!$E$24*'PIKNOTITA  UTS KTL'!C65</f>
        <v>219006.927</v>
      </c>
      <c r="G65" s="60">
        <v>19.25</v>
      </c>
      <c r="H65" s="61">
        <f t="shared" si="0"/>
        <v>19250</v>
      </c>
      <c r="I65" s="55">
        <f t="shared" si="1"/>
        <v>0.69300000000000006</v>
      </c>
      <c r="J65" s="55">
        <f>H65*ipologismoi!$E$9/ipologismoi!$E$15</f>
        <v>0.69545037094196416</v>
      </c>
    </row>
    <row r="66" spans="1:10">
      <c r="A66" s="55" t="s">
        <v>161</v>
      </c>
      <c r="C66" s="60" t="s">
        <v>143</v>
      </c>
      <c r="D66" s="55" t="e">
        <f>C66*ipologismoi!$E$22</f>
        <v>#VALUE!</v>
      </c>
      <c r="E66" s="55" t="e">
        <f>C66*ipologismoi!$L$22</f>
        <v>#VALUE!</v>
      </c>
      <c r="F66" s="61" t="e">
        <f>ipologismoi!$E$24*'PIKNOTITA  UTS KTL'!C66</f>
        <v>#VALUE!</v>
      </c>
      <c r="G66" s="60">
        <v>0.97</v>
      </c>
      <c r="H66" s="61">
        <f t="shared" si="0"/>
        <v>970</v>
      </c>
      <c r="I66" s="55">
        <f t="shared" si="1"/>
        <v>3.492E-2</v>
      </c>
      <c r="J66" s="55">
        <f>H66*ipologismoi!$E$9/ipologismoi!$E$15</f>
        <v>3.5043473237075601E-2</v>
      </c>
    </row>
    <row r="67" spans="1:10">
      <c r="A67" s="55" t="s">
        <v>151</v>
      </c>
      <c r="B67" s="55">
        <v>24</v>
      </c>
      <c r="C67" s="60">
        <v>52</v>
      </c>
      <c r="D67" s="55">
        <f>C67*ipologismoi!$E$22</f>
        <v>52000000</v>
      </c>
      <c r="E67" s="55">
        <f>C67*ipologismoi!$L$22</f>
        <v>5.2000000000000005E-2</v>
      </c>
      <c r="F67" s="61">
        <f>ipologismoi!$E$24*'PIKNOTITA  UTS KTL'!C67</f>
        <v>7541.9603999999999</v>
      </c>
      <c r="G67" s="60">
        <v>0.97</v>
      </c>
      <c r="H67" s="61">
        <f t="shared" si="0"/>
        <v>970</v>
      </c>
      <c r="I67" s="55">
        <f t="shared" si="1"/>
        <v>3.492E-2</v>
      </c>
      <c r="J67" s="55">
        <f>H67*ipologismoi!$E$9/ipologismoi!$E$15</f>
        <v>3.5043473237075601E-2</v>
      </c>
    </row>
    <row r="68" spans="1:10">
      <c r="A68" s="55" t="s">
        <v>162</v>
      </c>
      <c r="C68" s="60">
        <v>4100</v>
      </c>
      <c r="D68" s="55">
        <f>C68*ipologismoi!$E$22</f>
        <v>4100000000</v>
      </c>
      <c r="E68" s="55">
        <f>C68*ipologismoi!$L$22</f>
        <v>4.0999999999999996</v>
      </c>
      <c r="F68" s="61">
        <f>ipologismoi!$E$24*'PIKNOTITA  UTS KTL'!C68</f>
        <v>594654.56999999995</v>
      </c>
      <c r="G68" s="60"/>
      <c r="H68" s="61">
        <f t="shared" si="0"/>
        <v>0</v>
      </c>
      <c r="I68" s="55">
        <f t="shared" si="1"/>
        <v>0</v>
      </c>
      <c r="J68" s="55">
        <f>H68*ipologismoi!$E$9/ipologismoi!$E$15</f>
        <v>0</v>
      </c>
    </row>
    <row r="69" spans="1:10">
      <c r="A69" s="55" t="s">
        <v>144</v>
      </c>
      <c r="C69" s="60" t="s">
        <v>145</v>
      </c>
      <c r="D69" s="55" t="e">
        <f>C69*ipologismoi!$E$22</f>
        <v>#VALUE!</v>
      </c>
      <c r="E69" s="55" t="e">
        <f>C69*ipologismoi!$L$22</f>
        <v>#VALUE!</v>
      </c>
      <c r="F69" s="61" t="e">
        <f>ipologismoi!$E$24*'PIKNOTITA  UTS KTL'!C69</f>
        <v>#VALUE!</v>
      </c>
      <c r="G69" s="60"/>
      <c r="H69" s="61">
        <f t="shared" ref="H69:H70" si="2">1000*G69</f>
        <v>0</v>
      </c>
      <c r="I69" s="55">
        <f t="shared" ref="I69:I70" si="3">0.000036*H69</f>
        <v>0</v>
      </c>
      <c r="J69" s="55">
        <f>H69*ipologismoi!$E$9/ipologismoi!$E$15</f>
        <v>0</v>
      </c>
    </row>
    <row r="70" spans="1:10">
      <c r="A70" s="55" t="s">
        <v>146</v>
      </c>
      <c r="C70" s="65">
        <v>40</v>
      </c>
      <c r="D70" s="66">
        <f>C70*ipologismoi!$E$22</f>
        <v>40000000</v>
      </c>
      <c r="E70" s="55">
        <f>C70*ipologismoi!$L$22</f>
        <v>0.04</v>
      </c>
      <c r="F70" s="67">
        <f>ipologismoi!$E$24*'PIKNOTITA  UTS KTL'!C70</f>
        <v>5801.5079999999998</v>
      </c>
      <c r="G70" s="65"/>
      <c r="H70" s="67">
        <f t="shared" si="2"/>
        <v>0</v>
      </c>
      <c r="I70" s="55">
        <f t="shared" si="3"/>
        <v>0</v>
      </c>
      <c r="J70" s="55">
        <f>H70*ipologismoi!$E$9/ipologismoi!$E$15</f>
        <v>0</v>
      </c>
    </row>
  </sheetData>
  <mergeCells count="1">
    <mergeCell ref="K2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workbookViewId="0">
      <pane ySplit="1" topLeftCell="A97" activePane="bottomLeft" state="frozen"/>
      <selection pane="bottomLeft" activeCell="D2" sqref="D2"/>
    </sheetView>
  </sheetViews>
  <sheetFormatPr defaultRowHeight="15"/>
  <cols>
    <col min="1" max="1" width="30.140625" customWidth="1"/>
    <col min="2" max="2" width="10.28515625" customWidth="1"/>
    <col min="3" max="3" width="31.140625" customWidth="1"/>
    <col min="4" max="4" width="19.140625" customWidth="1"/>
    <col min="5" max="5" width="19.5703125" customWidth="1"/>
  </cols>
  <sheetData>
    <row r="1" spans="1:8" ht="41.25" customHeight="1">
      <c r="A1" s="296" t="s">
        <v>63</v>
      </c>
      <c r="B1" s="299" t="s">
        <v>163</v>
      </c>
      <c r="C1" s="300"/>
      <c r="D1" s="17" t="s">
        <v>449</v>
      </c>
      <c r="E1" s="27" t="s">
        <v>168</v>
      </c>
      <c r="H1" t="s">
        <v>314</v>
      </c>
    </row>
    <row r="2" spans="1:8" ht="30" customHeight="1">
      <c r="A2" s="297"/>
      <c r="B2" s="301" t="s">
        <v>164</v>
      </c>
      <c r="C2" s="302"/>
      <c r="D2" s="18" t="s">
        <v>166</v>
      </c>
      <c r="E2" s="28" t="s">
        <v>169</v>
      </c>
    </row>
    <row r="3" spans="1:8" ht="42" customHeight="1" thickBot="1">
      <c r="A3" s="297"/>
      <c r="B3" s="303" t="s">
        <v>165</v>
      </c>
      <c r="C3" s="304"/>
      <c r="D3" s="19" t="s">
        <v>167</v>
      </c>
      <c r="E3" s="29" t="s">
        <v>167</v>
      </c>
    </row>
    <row r="4" spans="1:8" ht="47.25" customHeight="1" thickBot="1">
      <c r="A4" s="298"/>
      <c r="B4" s="21" t="s">
        <v>170</v>
      </c>
      <c r="C4" s="21" t="s">
        <v>171</v>
      </c>
      <c r="D4" s="20"/>
      <c r="E4" s="30"/>
    </row>
    <row r="5" spans="1:8" ht="35.1" customHeight="1" thickBot="1">
      <c r="A5" s="31" t="s">
        <v>172</v>
      </c>
      <c r="B5" s="22"/>
      <c r="C5" s="22" t="s">
        <v>173</v>
      </c>
      <c r="D5" s="22">
        <v>40</v>
      </c>
      <c r="E5" s="32"/>
    </row>
    <row r="6" spans="1:8" ht="35.1" customHeight="1" thickBot="1">
      <c r="A6" s="31" t="s">
        <v>174</v>
      </c>
      <c r="B6" s="22"/>
      <c r="C6" s="22">
        <v>2.8</v>
      </c>
      <c r="D6" s="22">
        <v>65</v>
      </c>
      <c r="E6" s="32"/>
    </row>
    <row r="7" spans="1:8" ht="35.1" customHeight="1" thickBot="1">
      <c r="A7" s="31" t="s">
        <v>175</v>
      </c>
      <c r="B7" s="22"/>
      <c r="C7" s="22">
        <v>3.2</v>
      </c>
      <c r="D7" s="22">
        <v>70</v>
      </c>
      <c r="E7" s="32"/>
    </row>
    <row r="8" spans="1:8" ht="35.1" customHeight="1" thickBot="1">
      <c r="A8" s="31" t="s">
        <v>176</v>
      </c>
      <c r="B8" s="22"/>
      <c r="C8" s="22">
        <v>120</v>
      </c>
      <c r="D8" s="22"/>
      <c r="E8" s="32"/>
    </row>
    <row r="9" spans="1:8" ht="35.1" customHeight="1" thickBot="1">
      <c r="A9" s="31" t="s">
        <v>177</v>
      </c>
      <c r="B9" s="22">
        <v>10</v>
      </c>
      <c r="C9" s="22">
        <v>69</v>
      </c>
      <c r="D9" s="22">
        <v>110</v>
      </c>
      <c r="E9" s="32">
        <v>95</v>
      </c>
    </row>
    <row r="10" spans="1:8" ht="35.1" customHeight="1" thickBot="1">
      <c r="A10" s="31" t="s">
        <v>178</v>
      </c>
      <c r="B10" s="22">
        <v>10.199999999999999</v>
      </c>
      <c r="C10" s="22"/>
      <c r="D10" s="22"/>
      <c r="E10" s="32"/>
    </row>
    <row r="11" spans="1:8" ht="35.1" customHeight="1" thickBot="1">
      <c r="A11" s="31" t="s">
        <v>179</v>
      </c>
      <c r="B11" s="22">
        <v>11.3</v>
      </c>
      <c r="C11" s="22"/>
      <c r="D11" s="22"/>
      <c r="E11" s="32"/>
    </row>
    <row r="12" spans="1:8" ht="35.1" customHeight="1" thickBot="1">
      <c r="A12" s="31" t="s">
        <v>180</v>
      </c>
      <c r="B12" s="22"/>
      <c r="C12" s="22" t="s">
        <v>181</v>
      </c>
      <c r="D12" s="22"/>
      <c r="E12" s="32"/>
    </row>
    <row r="13" spans="1:8" ht="35.1" customHeight="1" thickBot="1">
      <c r="A13" s="31" t="s">
        <v>182</v>
      </c>
      <c r="B13" s="22">
        <v>42</v>
      </c>
      <c r="C13" s="22" t="s">
        <v>183</v>
      </c>
      <c r="D13" s="22"/>
      <c r="E13" s="32"/>
    </row>
    <row r="14" spans="1:8" ht="35.1" customHeight="1" thickBot="1">
      <c r="A14" s="31" t="s">
        <v>184</v>
      </c>
      <c r="B14" s="22">
        <v>18</v>
      </c>
      <c r="C14" s="22"/>
      <c r="D14" s="22"/>
      <c r="E14" s="32"/>
    </row>
    <row r="15" spans="1:8" ht="35.1" customHeight="1" thickBot="1">
      <c r="A15" s="31" t="s">
        <v>185</v>
      </c>
      <c r="B15" s="22">
        <v>4.5999999999999996</v>
      </c>
      <c r="C15" s="22"/>
      <c r="D15" s="22"/>
      <c r="E15" s="32"/>
    </row>
    <row r="16" spans="1:8" ht="35.1" customHeight="1">
      <c r="A16" s="305" t="s">
        <v>186</v>
      </c>
      <c r="B16" s="307"/>
      <c r="C16" s="307">
        <v>18</v>
      </c>
      <c r="D16" s="23">
        <v>170</v>
      </c>
      <c r="E16" s="309"/>
    </row>
    <row r="17" spans="1:5" ht="35.1" customHeight="1" thickBot="1">
      <c r="A17" s="306"/>
      <c r="B17" s="308"/>
      <c r="C17" s="308"/>
      <c r="D17" s="24" t="s">
        <v>187</v>
      </c>
      <c r="E17" s="310"/>
    </row>
    <row r="18" spans="1:5" ht="35.1" customHeight="1" thickBot="1">
      <c r="A18" s="31" t="s">
        <v>188</v>
      </c>
      <c r="B18" s="22"/>
      <c r="C18" s="22">
        <v>76</v>
      </c>
      <c r="D18" s="22"/>
      <c r="E18" s="32"/>
    </row>
    <row r="19" spans="1:5" ht="35.1" customHeight="1" thickBot="1">
      <c r="A19" s="31" t="s">
        <v>74</v>
      </c>
      <c r="B19" s="22"/>
      <c r="C19" s="22"/>
      <c r="D19" s="22"/>
      <c r="E19" s="32">
        <v>3100</v>
      </c>
    </row>
    <row r="20" spans="1:5" s="39" customFormat="1" ht="35.1" customHeight="1" thickBot="1">
      <c r="A20" s="36" t="s">
        <v>77</v>
      </c>
      <c r="B20" s="37"/>
      <c r="C20" s="37" t="s">
        <v>189</v>
      </c>
      <c r="D20" s="37">
        <v>250</v>
      </c>
      <c r="E20" s="38"/>
    </row>
    <row r="21" spans="1:5" ht="35.1" customHeight="1" thickBot="1">
      <c r="A21" s="31" t="s">
        <v>190</v>
      </c>
      <c r="B21" s="22"/>
      <c r="C21" s="22">
        <v>100</v>
      </c>
      <c r="D21" s="22"/>
      <c r="E21" s="32"/>
    </row>
    <row r="22" spans="1:5" s="39" customFormat="1" ht="35.1" customHeight="1" thickBot="1">
      <c r="A22" s="36" t="s">
        <v>191</v>
      </c>
      <c r="B22" s="37"/>
      <c r="C22" s="37" t="s">
        <v>192</v>
      </c>
      <c r="D22" s="37"/>
      <c r="E22" s="38"/>
    </row>
    <row r="23" spans="1:5" ht="35.1" customHeight="1" thickBot="1">
      <c r="A23" s="31" t="s">
        <v>193</v>
      </c>
      <c r="B23" s="22"/>
      <c r="C23" s="22">
        <v>0.8</v>
      </c>
      <c r="D23" s="22"/>
      <c r="E23" s="32"/>
    </row>
    <row r="24" spans="1:5" ht="35.1" customHeight="1" thickBot="1">
      <c r="A24" s="31" t="s">
        <v>194</v>
      </c>
      <c r="B24" s="22">
        <v>4.5999999999999996</v>
      </c>
      <c r="C24" s="22"/>
      <c r="D24" s="22"/>
      <c r="E24" s="32"/>
    </row>
    <row r="25" spans="1:5" ht="35.1" customHeight="1" thickBot="1">
      <c r="A25" s="31" t="s">
        <v>195</v>
      </c>
      <c r="B25" s="22"/>
      <c r="C25" s="22">
        <v>150</v>
      </c>
      <c r="D25" s="22"/>
      <c r="E25" s="32"/>
    </row>
    <row r="26" spans="1:5" ht="35.1" customHeight="1" thickBot="1">
      <c r="A26" s="31" t="s">
        <v>196</v>
      </c>
      <c r="B26" s="22"/>
      <c r="C26" s="22" t="s">
        <v>197</v>
      </c>
      <c r="D26" s="22"/>
      <c r="E26" s="32"/>
    </row>
    <row r="27" spans="1:5" ht="35.1" customHeight="1" thickBot="1">
      <c r="A27" s="31" t="s">
        <v>198</v>
      </c>
      <c r="B27" s="22"/>
      <c r="C27" s="22"/>
      <c r="D27" s="22">
        <v>170</v>
      </c>
      <c r="E27" s="32"/>
    </row>
    <row r="28" spans="1:5" ht="35.1" customHeight="1" thickBot="1">
      <c r="A28" s="31" t="s">
        <v>199</v>
      </c>
      <c r="B28" s="22"/>
      <c r="C28" s="22"/>
      <c r="D28" s="22" t="s">
        <v>200</v>
      </c>
      <c r="E28" s="32"/>
    </row>
    <row r="29" spans="1:5" ht="35.1" customHeight="1" thickBot="1">
      <c r="A29" s="31" t="s">
        <v>201</v>
      </c>
      <c r="B29" s="22"/>
      <c r="C29" s="22"/>
      <c r="D29" s="25">
        <v>21520</v>
      </c>
      <c r="E29" s="32"/>
    </row>
    <row r="30" spans="1:5" ht="35.1" customHeight="1" thickBot="1">
      <c r="A30" s="31" t="s">
        <v>202</v>
      </c>
      <c r="B30" s="22"/>
      <c r="C30" s="22"/>
      <c r="D30" s="22" t="s">
        <v>203</v>
      </c>
      <c r="E30" s="32"/>
    </row>
    <row r="31" spans="1:5" ht="35.1" customHeight="1" thickBot="1">
      <c r="A31" s="31" t="s">
        <v>204</v>
      </c>
      <c r="B31" s="22"/>
      <c r="C31" s="22"/>
      <c r="D31" s="22">
        <v>50</v>
      </c>
      <c r="E31" s="32"/>
    </row>
    <row r="32" spans="1:5" ht="35.1" customHeight="1" thickBot="1">
      <c r="A32" s="31" t="s">
        <v>205</v>
      </c>
      <c r="B32" s="22"/>
      <c r="C32" s="22">
        <v>1.1000000000000001</v>
      </c>
      <c r="D32" s="22">
        <v>39</v>
      </c>
      <c r="E32" s="32"/>
    </row>
    <row r="33" spans="1:5" ht="35.1" customHeight="1" thickBot="1">
      <c r="A33" s="31" t="s">
        <v>206</v>
      </c>
      <c r="B33" s="22"/>
      <c r="C33" s="22">
        <v>2.9</v>
      </c>
      <c r="D33" s="22"/>
      <c r="E33" s="32"/>
    </row>
    <row r="34" spans="1:5" ht="35.1" customHeight="1" thickBot="1">
      <c r="A34" s="31" t="s">
        <v>207</v>
      </c>
      <c r="B34" s="22">
        <v>36</v>
      </c>
      <c r="C34" s="22"/>
      <c r="D34" s="22"/>
      <c r="E34" s="32"/>
    </row>
    <row r="35" spans="1:5" ht="35.1" customHeight="1" thickBot="1">
      <c r="A35" s="31" t="s">
        <v>208</v>
      </c>
      <c r="B35" s="22">
        <v>30</v>
      </c>
      <c r="C35" s="22"/>
      <c r="D35" s="22"/>
      <c r="E35" s="32"/>
    </row>
    <row r="36" spans="1:5" ht="35.1" customHeight="1" thickBot="1">
      <c r="A36" s="31" t="s">
        <v>92</v>
      </c>
      <c r="B36" s="22"/>
      <c r="C36" s="22">
        <v>17</v>
      </c>
      <c r="D36" s="22"/>
      <c r="E36" s="32"/>
    </row>
    <row r="37" spans="1:5" ht="35.1" customHeight="1">
      <c r="A37" s="305" t="s">
        <v>209</v>
      </c>
      <c r="B37" s="307"/>
      <c r="C37" s="307">
        <v>30</v>
      </c>
      <c r="D37" s="23">
        <v>40</v>
      </c>
      <c r="E37" s="309"/>
    </row>
    <row r="38" spans="1:5" ht="35.1" customHeight="1" thickBot="1">
      <c r="A38" s="306"/>
      <c r="B38" s="308"/>
      <c r="C38" s="308"/>
      <c r="D38" s="24" t="s">
        <v>187</v>
      </c>
      <c r="E38" s="310"/>
    </row>
    <row r="39" spans="1:5" ht="35.1" customHeight="1" thickBot="1">
      <c r="A39" s="31" t="s">
        <v>210</v>
      </c>
      <c r="B39" s="22">
        <v>17</v>
      </c>
      <c r="C39" s="22">
        <v>117</v>
      </c>
      <c r="D39" s="22">
        <v>220</v>
      </c>
      <c r="E39" s="32">
        <v>70</v>
      </c>
    </row>
    <row r="40" spans="1:5" ht="35.1" customHeight="1" thickBot="1">
      <c r="A40" s="31" t="s">
        <v>211</v>
      </c>
      <c r="B40" s="22"/>
      <c r="C40" s="22">
        <v>1220</v>
      </c>
      <c r="D40" s="22"/>
      <c r="E40" s="32"/>
    </row>
    <row r="41" spans="1:5" ht="35.1" customHeight="1">
      <c r="A41" s="305" t="s">
        <v>212</v>
      </c>
      <c r="B41" s="307"/>
      <c r="C41" s="307">
        <v>13</v>
      </c>
      <c r="D41" s="23">
        <v>50</v>
      </c>
      <c r="E41" s="309"/>
    </row>
    <row r="42" spans="1:5" ht="35.1" customHeight="1" thickBot="1">
      <c r="A42" s="306"/>
      <c r="B42" s="308"/>
      <c r="C42" s="308"/>
      <c r="D42" s="24" t="s">
        <v>187</v>
      </c>
      <c r="E42" s="310"/>
    </row>
    <row r="43" spans="1:5" ht="35.1" customHeight="1" thickBot="1">
      <c r="A43" s="31" t="s">
        <v>213</v>
      </c>
      <c r="B43" s="22"/>
      <c r="C43" s="26">
        <v>42038</v>
      </c>
      <c r="D43" s="22" t="s">
        <v>214</v>
      </c>
      <c r="E43" s="32"/>
    </row>
    <row r="44" spans="1:5" ht="35.1" customHeight="1" thickBot="1">
      <c r="A44" s="31" t="s">
        <v>215</v>
      </c>
      <c r="B44" s="22"/>
      <c r="C44" s="22">
        <v>4</v>
      </c>
      <c r="D44" s="22"/>
      <c r="E44" s="32"/>
    </row>
    <row r="45" spans="1:5" ht="35.1" customHeight="1" thickBot="1">
      <c r="A45" s="31" t="s">
        <v>216</v>
      </c>
      <c r="B45" s="22"/>
      <c r="C45" s="22">
        <v>58</v>
      </c>
      <c r="D45" s="22"/>
      <c r="E45" s="32"/>
    </row>
    <row r="46" spans="1:5" ht="35.1" customHeight="1">
      <c r="A46" s="305" t="s">
        <v>105</v>
      </c>
      <c r="B46" s="307"/>
      <c r="C46" s="307" t="s">
        <v>217</v>
      </c>
      <c r="D46" s="23">
        <v>50</v>
      </c>
      <c r="E46" s="309"/>
    </row>
    <row r="47" spans="1:5" ht="35.1" customHeight="1" thickBot="1">
      <c r="A47" s="306"/>
      <c r="B47" s="308"/>
      <c r="C47" s="308"/>
      <c r="D47" s="24" t="s">
        <v>187</v>
      </c>
      <c r="E47" s="310"/>
    </row>
    <row r="48" spans="1:5" ht="35.1" customHeight="1" thickBot="1">
      <c r="A48" s="31" t="s">
        <v>218</v>
      </c>
      <c r="B48" s="22"/>
      <c r="C48" s="22">
        <v>17</v>
      </c>
      <c r="D48" s="22"/>
      <c r="E48" s="32"/>
    </row>
    <row r="49" spans="1:5" ht="35.1" customHeight="1" thickBot="1">
      <c r="A49" s="31" t="s">
        <v>219</v>
      </c>
      <c r="B49" s="22">
        <v>10.8</v>
      </c>
      <c r="C49" s="22" t="s">
        <v>220</v>
      </c>
      <c r="D49" s="22"/>
      <c r="E49" s="32"/>
    </row>
    <row r="50" spans="1:5" ht="35.1" customHeight="1" thickBot="1">
      <c r="A50" s="31" t="s">
        <v>221</v>
      </c>
      <c r="B50" s="22"/>
      <c r="C50" s="22">
        <v>52</v>
      </c>
      <c r="D50" s="22"/>
      <c r="E50" s="32"/>
    </row>
    <row r="51" spans="1:5" ht="35.1" customHeight="1" thickBot="1">
      <c r="A51" s="31" t="s">
        <v>107</v>
      </c>
      <c r="B51" s="22"/>
      <c r="C51" s="22">
        <v>1000</v>
      </c>
      <c r="D51" s="22"/>
      <c r="E51" s="32"/>
    </row>
    <row r="52" spans="1:5" ht="35.1" customHeight="1" thickBot="1">
      <c r="A52" s="31" t="s">
        <v>222</v>
      </c>
      <c r="B52" s="22"/>
      <c r="C52" s="22">
        <v>130</v>
      </c>
      <c r="D52" s="22"/>
      <c r="E52" s="32"/>
    </row>
    <row r="53" spans="1:5" ht="35.1" customHeight="1" thickBot="1">
      <c r="A53" s="31" t="s">
        <v>223</v>
      </c>
      <c r="B53" s="22"/>
      <c r="C53" s="22">
        <v>35</v>
      </c>
      <c r="D53" s="22"/>
      <c r="E53" s="32"/>
    </row>
    <row r="54" spans="1:5" ht="35.1" customHeight="1" thickBot="1">
      <c r="A54" s="31" t="s">
        <v>224</v>
      </c>
      <c r="B54" s="22">
        <v>31</v>
      </c>
      <c r="C54" s="22"/>
      <c r="D54" s="22"/>
      <c r="E54" s="32"/>
    </row>
    <row r="55" spans="1:5" ht="35.1" customHeight="1" thickBot="1">
      <c r="A55" s="31" t="s">
        <v>225</v>
      </c>
      <c r="B55" s="22">
        <v>75</v>
      </c>
      <c r="C55" s="22"/>
      <c r="D55" s="22"/>
      <c r="E55" s="32"/>
    </row>
    <row r="56" spans="1:5" s="39" customFormat="1" ht="35.1" customHeight="1" thickBot="1">
      <c r="A56" s="36" t="s">
        <v>226</v>
      </c>
      <c r="B56" s="37">
        <v>28.5</v>
      </c>
      <c r="C56" s="37" t="s">
        <v>227</v>
      </c>
      <c r="D56" s="37"/>
      <c r="E56" s="38"/>
    </row>
    <row r="57" spans="1:5" ht="35.1" customHeight="1" thickBot="1">
      <c r="A57" s="31" t="s">
        <v>228</v>
      </c>
      <c r="B57" s="22">
        <v>2</v>
      </c>
      <c r="C57" s="22"/>
      <c r="D57" s="22"/>
      <c r="E57" s="32"/>
    </row>
    <row r="58" spans="1:5" ht="35.1" customHeight="1" thickBot="1">
      <c r="A58" s="31" t="s">
        <v>229</v>
      </c>
      <c r="B58" s="22">
        <v>6.4</v>
      </c>
      <c r="C58" s="22">
        <v>45</v>
      </c>
      <c r="D58" s="22"/>
      <c r="E58" s="32"/>
    </row>
    <row r="59" spans="1:5" ht="35.1" customHeight="1" thickBot="1">
      <c r="A59" s="31" t="s">
        <v>230</v>
      </c>
      <c r="B59" s="22">
        <v>23</v>
      </c>
      <c r="C59" s="22"/>
      <c r="D59" s="22"/>
      <c r="E59" s="32"/>
    </row>
    <row r="60" spans="1:5" ht="35.1" customHeight="1" thickBot="1">
      <c r="A60" s="31" t="s">
        <v>116</v>
      </c>
      <c r="B60" s="22"/>
      <c r="C60" s="22"/>
      <c r="D60" s="22">
        <v>15</v>
      </c>
      <c r="E60" s="32"/>
    </row>
    <row r="61" spans="1:5" ht="35.1" customHeight="1" thickBot="1">
      <c r="A61" s="31" t="s">
        <v>231</v>
      </c>
      <c r="B61" s="22"/>
      <c r="C61" s="22">
        <v>4</v>
      </c>
      <c r="D61" s="22"/>
      <c r="E61" s="32"/>
    </row>
    <row r="62" spans="1:5" ht="35.1" customHeight="1" thickBot="1">
      <c r="A62" s="31" t="s">
        <v>232</v>
      </c>
      <c r="B62" s="22"/>
      <c r="C62" s="22"/>
      <c r="D62" s="22"/>
      <c r="E62" s="32"/>
    </row>
    <row r="63" spans="1:5" ht="35.1" customHeight="1" thickBot="1">
      <c r="A63" s="31" t="s">
        <v>233</v>
      </c>
      <c r="B63" s="22">
        <v>40</v>
      </c>
      <c r="C63" s="22" t="s">
        <v>234</v>
      </c>
      <c r="D63" s="22"/>
      <c r="E63" s="32"/>
    </row>
    <row r="64" spans="1:5" ht="35.1" customHeight="1" thickBot="1">
      <c r="A64" s="31" t="s">
        <v>235</v>
      </c>
      <c r="B64" s="22">
        <v>26</v>
      </c>
      <c r="C64" s="22"/>
      <c r="D64" s="22"/>
      <c r="E64" s="32"/>
    </row>
    <row r="65" spans="1:5" ht="35.1" customHeight="1" thickBot="1">
      <c r="A65" s="31" t="s">
        <v>236</v>
      </c>
      <c r="B65" s="22">
        <v>31</v>
      </c>
      <c r="C65" s="22" t="s">
        <v>237</v>
      </c>
      <c r="D65" s="22"/>
      <c r="E65" s="32"/>
    </row>
    <row r="66" spans="1:5" ht="35.1" customHeight="1" thickBot="1">
      <c r="A66" s="31" t="s">
        <v>238</v>
      </c>
      <c r="B66" s="22">
        <v>18.5</v>
      </c>
      <c r="C66" s="22"/>
      <c r="D66" s="22"/>
      <c r="E66" s="32"/>
    </row>
    <row r="67" spans="1:5" ht="35.1" customHeight="1" thickBot="1">
      <c r="A67" s="31" t="s">
        <v>239</v>
      </c>
      <c r="B67" s="22">
        <v>29</v>
      </c>
      <c r="C67" s="22"/>
      <c r="D67" s="22"/>
      <c r="E67" s="32"/>
    </row>
    <row r="68" spans="1:5" ht="35.1" customHeight="1" thickBot="1">
      <c r="A68" s="31" t="s">
        <v>240</v>
      </c>
      <c r="B68" s="22">
        <v>15</v>
      </c>
      <c r="C68" s="22"/>
      <c r="D68" s="22"/>
      <c r="E68" s="32"/>
    </row>
    <row r="69" spans="1:5" ht="35.1" customHeight="1" thickBot="1">
      <c r="A69" s="31" t="s">
        <v>241</v>
      </c>
      <c r="B69" s="22"/>
      <c r="C69" s="26">
        <v>42096</v>
      </c>
      <c r="D69" s="22" t="s">
        <v>242</v>
      </c>
      <c r="E69" s="32">
        <v>45</v>
      </c>
    </row>
    <row r="70" spans="1:5" ht="35.1" customHeight="1" thickBot="1">
      <c r="A70" s="31" t="s">
        <v>243</v>
      </c>
      <c r="B70" s="22"/>
      <c r="C70" s="22"/>
      <c r="D70" s="22" t="s">
        <v>244</v>
      </c>
      <c r="E70" s="32"/>
    </row>
    <row r="71" spans="1:5" ht="35.1" customHeight="1" thickBot="1">
      <c r="A71" s="31" t="s">
        <v>245</v>
      </c>
      <c r="B71" s="22"/>
      <c r="C71" s="22">
        <v>11</v>
      </c>
      <c r="D71" s="22"/>
      <c r="E71" s="32"/>
    </row>
    <row r="72" spans="1:5" ht="35.1" customHeight="1" thickBot="1">
      <c r="A72" s="31" t="s">
        <v>246</v>
      </c>
      <c r="B72" s="22">
        <v>80</v>
      </c>
      <c r="C72" s="22" t="s">
        <v>247</v>
      </c>
      <c r="D72" s="22"/>
      <c r="E72" s="32"/>
    </row>
    <row r="73" spans="1:5" ht="35.1" customHeight="1" thickBot="1">
      <c r="A73" s="31" t="s">
        <v>248</v>
      </c>
      <c r="B73" s="22"/>
      <c r="C73" s="22"/>
      <c r="D73" s="22" t="s">
        <v>249</v>
      </c>
      <c r="E73" s="32"/>
    </row>
    <row r="74" spans="1:5" ht="35.1" customHeight="1" thickBot="1">
      <c r="A74" s="31" t="s">
        <v>250</v>
      </c>
      <c r="B74" s="22"/>
      <c r="C74" s="22"/>
      <c r="D74" s="22" t="s">
        <v>251</v>
      </c>
      <c r="E74" s="32"/>
    </row>
    <row r="75" spans="1:5" s="39" customFormat="1" ht="35.1" customHeight="1" thickBot="1">
      <c r="A75" s="36" t="s">
        <v>252</v>
      </c>
      <c r="B75" s="37"/>
      <c r="C75" s="37">
        <v>116</v>
      </c>
      <c r="D75" s="37"/>
      <c r="E75" s="38"/>
    </row>
    <row r="76" spans="1:5" ht="35.1" customHeight="1" thickBot="1">
      <c r="A76" s="31" t="s">
        <v>253</v>
      </c>
      <c r="B76" s="22"/>
      <c r="C76" s="22">
        <v>9</v>
      </c>
      <c r="D76" s="22">
        <v>40</v>
      </c>
      <c r="E76" s="32"/>
    </row>
    <row r="77" spans="1:5" ht="35.1" customHeight="1" thickBot="1">
      <c r="A77" s="31" t="s">
        <v>254</v>
      </c>
      <c r="B77" s="22">
        <v>21.3</v>
      </c>
      <c r="C77" s="22"/>
      <c r="D77" s="22"/>
      <c r="E77" s="32"/>
    </row>
    <row r="78" spans="1:5" ht="35.1" customHeight="1" thickBot="1">
      <c r="A78" s="31" t="s">
        <v>255</v>
      </c>
      <c r="B78" s="22">
        <v>14</v>
      </c>
      <c r="C78" s="22" t="s">
        <v>256</v>
      </c>
      <c r="D78" s="22"/>
      <c r="E78" s="32"/>
    </row>
    <row r="79" spans="1:5" ht="35.1" customHeight="1" thickBot="1">
      <c r="A79" s="31" t="s">
        <v>257</v>
      </c>
      <c r="B79" s="22"/>
      <c r="C79" s="22"/>
      <c r="D79" s="22">
        <v>200</v>
      </c>
      <c r="E79" s="32"/>
    </row>
    <row r="80" spans="1:5" ht="35.1" customHeight="1" thickBot="1">
      <c r="A80" s="31" t="s">
        <v>258</v>
      </c>
      <c r="B80" s="22"/>
      <c r="C80" s="22">
        <v>3.5</v>
      </c>
      <c r="D80" s="22"/>
      <c r="E80" s="32"/>
    </row>
    <row r="81" spans="1:5" ht="35.1" customHeight="1" thickBot="1">
      <c r="A81" s="31" t="s">
        <v>259</v>
      </c>
      <c r="B81" s="22"/>
      <c r="C81" s="22">
        <v>2.6</v>
      </c>
      <c r="D81" s="22" t="s">
        <v>260</v>
      </c>
      <c r="E81" s="32"/>
    </row>
    <row r="82" spans="1:5" ht="35.1" customHeight="1" thickBot="1">
      <c r="A82" s="31" t="s">
        <v>261</v>
      </c>
      <c r="B82" s="22"/>
      <c r="C82" s="22">
        <v>0.8</v>
      </c>
      <c r="D82" s="22">
        <v>15</v>
      </c>
      <c r="E82" s="32"/>
    </row>
    <row r="83" spans="1:5" ht="35.1" customHeight="1" thickBot="1">
      <c r="A83" s="31" t="s">
        <v>262</v>
      </c>
      <c r="B83" s="22"/>
      <c r="C83" s="22" t="s">
        <v>263</v>
      </c>
      <c r="D83" s="22">
        <v>55</v>
      </c>
      <c r="E83" s="32"/>
    </row>
    <row r="84" spans="1:5" ht="35.1" customHeight="1" thickBot="1">
      <c r="A84" s="31" t="s">
        <v>264</v>
      </c>
      <c r="B84" s="22"/>
      <c r="C84" s="22">
        <v>2.5</v>
      </c>
      <c r="D84" s="22">
        <v>85</v>
      </c>
      <c r="E84" s="32"/>
    </row>
    <row r="85" spans="1:5" ht="35.1" customHeight="1" thickBot="1">
      <c r="A85" s="31" t="s">
        <v>265</v>
      </c>
      <c r="B85" s="22"/>
      <c r="C85" s="22"/>
      <c r="D85" s="22">
        <v>39</v>
      </c>
      <c r="E85" s="32"/>
    </row>
    <row r="86" spans="1:5" ht="35.1" customHeight="1" thickBot="1">
      <c r="A86" s="31" t="s">
        <v>266</v>
      </c>
      <c r="B86" s="22"/>
      <c r="C86" s="22" t="s">
        <v>267</v>
      </c>
      <c r="D86" s="22"/>
      <c r="E86" s="32"/>
    </row>
    <row r="87" spans="1:5" ht="35.1" customHeight="1" thickBot="1">
      <c r="A87" s="31" t="s">
        <v>268</v>
      </c>
      <c r="B87" s="22"/>
      <c r="C87" s="22">
        <v>3.1</v>
      </c>
      <c r="D87" s="22">
        <v>68</v>
      </c>
      <c r="E87" s="32"/>
    </row>
    <row r="88" spans="1:5" ht="35.1" customHeight="1" thickBot="1">
      <c r="A88" s="31" t="s">
        <v>269</v>
      </c>
      <c r="B88" s="22"/>
      <c r="C88" s="22" t="s">
        <v>270</v>
      </c>
      <c r="D88" s="22" t="s">
        <v>271</v>
      </c>
      <c r="E88" s="32"/>
    </row>
    <row r="89" spans="1:5" ht="35.1" customHeight="1" thickBot="1">
      <c r="A89" s="31" t="s">
        <v>272</v>
      </c>
      <c r="B89" s="22"/>
      <c r="C89" s="22" t="s">
        <v>273</v>
      </c>
      <c r="D89" s="22" t="s">
        <v>274</v>
      </c>
      <c r="E89" s="32"/>
    </row>
    <row r="90" spans="1:5" ht="35.1" customHeight="1" thickBot="1">
      <c r="A90" s="31" t="s">
        <v>275</v>
      </c>
      <c r="B90" s="22"/>
      <c r="C90" s="22" t="s">
        <v>276</v>
      </c>
      <c r="D90" s="22"/>
      <c r="E90" s="32"/>
    </row>
    <row r="91" spans="1:5" ht="35.1" customHeight="1" thickBot="1">
      <c r="A91" s="31" t="s">
        <v>277</v>
      </c>
      <c r="B91" s="22"/>
      <c r="C91" s="22">
        <v>0.4</v>
      </c>
      <c r="D91" s="22"/>
      <c r="E91" s="32"/>
    </row>
    <row r="92" spans="1:5" ht="35.1" customHeight="1" thickBot="1">
      <c r="A92" s="31" t="s">
        <v>278</v>
      </c>
      <c r="B92" s="22"/>
      <c r="C92" s="22"/>
      <c r="D92" s="25">
        <v>44105</v>
      </c>
      <c r="E92" s="32"/>
    </row>
    <row r="93" spans="1:5" ht="35.1" customHeight="1" thickBot="1">
      <c r="A93" s="31" t="s">
        <v>279</v>
      </c>
      <c r="B93" s="22"/>
      <c r="C93" s="22"/>
      <c r="D93" s="22" t="s">
        <v>280</v>
      </c>
      <c r="E93" s="32"/>
    </row>
    <row r="94" spans="1:5" ht="35.1" customHeight="1" thickBot="1">
      <c r="A94" s="31" t="s">
        <v>281</v>
      </c>
      <c r="B94" s="22"/>
      <c r="C94" s="22" t="s">
        <v>282</v>
      </c>
      <c r="D94" s="22"/>
      <c r="E94" s="32"/>
    </row>
    <row r="95" spans="1:5" ht="35.1" customHeight="1" thickBot="1">
      <c r="A95" s="31" t="s">
        <v>283</v>
      </c>
      <c r="B95" s="22"/>
      <c r="C95" s="22"/>
      <c r="D95" s="22"/>
      <c r="E95" s="32"/>
    </row>
    <row r="96" spans="1:5" ht="35.1" customHeight="1" thickBot="1">
      <c r="A96" s="31" t="s">
        <v>284</v>
      </c>
      <c r="B96" s="22">
        <v>42</v>
      </c>
      <c r="C96" s="22"/>
      <c r="D96" s="22"/>
      <c r="E96" s="32"/>
    </row>
    <row r="97" spans="1:5" ht="35.1" customHeight="1" thickBot="1">
      <c r="A97" s="31" t="s">
        <v>285</v>
      </c>
      <c r="B97" s="22"/>
      <c r="C97" s="22" t="s">
        <v>286</v>
      </c>
      <c r="D97" s="22"/>
      <c r="E97" s="32"/>
    </row>
    <row r="98" spans="1:5" ht="35.1" customHeight="1" thickBot="1">
      <c r="A98" s="31" t="s">
        <v>287</v>
      </c>
      <c r="B98" s="22"/>
      <c r="C98" s="22">
        <v>435</v>
      </c>
      <c r="D98" s="22"/>
      <c r="E98" s="32"/>
    </row>
    <row r="99" spans="1:5" ht="35.1" customHeight="1" thickBot="1">
      <c r="A99" s="31" t="s">
        <v>288</v>
      </c>
      <c r="B99" s="22">
        <v>8.4</v>
      </c>
      <c r="C99" s="22"/>
      <c r="D99" s="22"/>
      <c r="E99" s="32"/>
    </row>
    <row r="100" spans="1:5" ht="35.1" customHeight="1" thickBot="1">
      <c r="A100" s="31" t="s">
        <v>289</v>
      </c>
      <c r="B100" s="22">
        <v>16</v>
      </c>
      <c r="C100" s="22" t="s">
        <v>290</v>
      </c>
      <c r="D100" s="22"/>
      <c r="E100" s="32"/>
    </row>
    <row r="101" spans="1:5" ht="35.1" customHeight="1" thickBot="1">
      <c r="A101" s="31" t="s">
        <v>291</v>
      </c>
      <c r="B101" s="22"/>
      <c r="C101" s="22">
        <v>450</v>
      </c>
      <c r="D101" s="22"/>
      <c r="E101" s="32">
        <v>3440</v>
      </c>
    </row>
    <row r="102" spans="1:5" s="39" customFormat="1" ht="35.1" customHeight="1" thickBot="1">
      <c r="A102" s="36" t="s">
        <v>292</v>
      </c>
      <c r="B102" s="37">
        <v>10.5</v>
      </c>
      <c r="C102" s="37"/>
      <c r="D102" s="37"/>
      <c r="E102" s="38"/>
    </row>
    <row r="103" spans="1:5" ht="35.1" customHeight="1" thickBot="1">
      <c r="A103" s="31" t="s">
        <v>293</v>
      </c>
      <c r="B103" s="22"/>
      <c r="C103" s="22"/>
      <c r="D103" s="22"/>
      <c r="E103" s="32"/>
    </row>
    <row r="104" spans="1:5" s="39" customFormat="1" ht="35.1" customHeight="1" thickBot="1">
      <c r="A104" s="36" t="s">
        <v>294</v>
      </c>
      <c r="B104" s="37"/>
      <c r="C104" s="37"/>
      <c r="D104" s="37">
        <v>760</v>
      </c>
      <c r="E104" s="38">
        <v>690</v>
      </c>
    </row>
    <row r="105" spans="1:5" s="39" customFormat="1" ht="35.1" customHeight="1" thickBot="1">
      <c r="A105" s="36" t="s">
        <v>295</v>
      </c>
      <c r="B105" s="37"/>
      <c r="C105" s="37">
        <v>180</v>
      </c>
      <c r="D105" s="37">
        <v>860</v>
      </c>
      <c r="E105" s="38">
        <v>502</v>
      </c>
    </row>
    <row r="106" spans="1:5" s="39" customFormat="1" ht="35.1" customHeight="1" thickBot="1">
      <c r="A106" s="36" t="s">
        <v>296</v>
      </c>
      <c r="B106" s="37"/>
      <c r="C106" s="37">
        <v>200</v>
      </c>
      <c r="D106" s="37">
        <v>400</v>
      </c>
      <c r="E106" s="38">
        <v>250</v>
      </c>
    </row>
    <row r="107" spans="1:5" ht="35.1" customHeight="1" thickBot="1">
      <c r="A107" s="31" t="s">
        <v>297</v>
      </c>
      <c r="B107" s="22">
        <v>27</v>
      </c>
      <c r="C107" s="22"/>
      <c r="D107" s="22"/>
      <c r="E107" s="32"/>
    </row>
    <row r="108" spans="1:5" ht="35.1" customHeight="1" thickBot="1">
      <c r="A108" s="31" t="s">
        <v>298</v>
      </c>
      <c r="B108" s="22"/>
      <c r="C108" s="22">
        <v>0.5</v>
      </c>
      <c r="D108" s="22"/>
      <c r="E108" s="32"/>
    </row>
    <row r="109" spans="1:5" ht="35.1" customHeight="1" thickBot="1">
      <c r="A109" s="31" t="s">
        <v>299</v>
      </c>
      <c r="B109" s="22">
        <v>8.5</v>
      </c>
      <c r="C109" s="22"/>
      <c r="D109" s="22"/>
      <c r="E109" s="32"/>
    </row>
    <row r="110" spans="1:5" ht="35.1" customHeight="1" thickBot="1">
      <c r="A110" s="31" t="s">
        <v>300</v>
      </c>
      <c r="B110" s="22"/>
      <c r="C110" s="22">
        <v>47</v>
      </c>
      <c r="D110" s="22"/>
      <c r="E110" s="32"/>
    </row>
    <row r="111" spans="1:5" ht="35.1" customHeight="1" thickBot="1">
      <c r="A111" s="31" t="s">
        <v>301</v>
      </c>
      <c r="B111" s="22">
        <v>16</v>
      </c>
      <c r="C111" s="22"/>
      <c r="D111" s="22"/>
      <c r="E111" s="32"/>
    </row>
    <row r="112" spans="1:5" ht="35.1" customHeight="1" thickBot="1">
      <c r="A112" s="31" t="s">
        <v>302</v>
      </c>
      <c r="B112" s="22"/>
      <c r="C112" s="22" t="s">
        <v>303</v>
      </c>
      <c r="D112" s="22">
        <v>900</v>
      </c>
      <c r="E112" s="32">
        <v>730</v>
      </c>
    </row>
    <row r="113" spans="1:5" ht="35.1" customHeight="1" thickBot="1">
      <c r="A113" s="31" t="s">
        <v>304</v>
      </c>
      <c r="B113" s="22"/>
      <c r="C113" s="22">
        <v>83</v>
      </c>
      <c r="D113" s="22"/>
      <c r="E113" s="32"/>
    </row>
    <row r="114" spans="1:5" ht="35.1" customHeight="1" thickBot="1">
      <c r="A114" s="31" t="s">
        <v>305</v>
      </c>
      <c r="B114" s="22"/>
      <c r="C114" s="22" t="s">
        <v>306</v>
      </c>
      <c r="D114" s="22"/>
      <c r="E114" s="32"/>
    </row>
    <row r="115" spans="1:5" ht="35.1" customHeight="1" thickBot="1">
      <c r="A115" s="31" t="s">
        <v>307</v>
      </c>
      <c r="B115" s="22"/>
      <c r="C115" s="22" t="s">
        <v>308</v>
      </c>
      <c r="D115" s="22"/>
      <c r="E115" s="32"/>
    </row>
    <row r="116" spans="1:5" ht="35.1" customHeight="1" thickBot="1">
      <c r="A116" s="31" t="s">
        <v>309</v>
      </c>
      <c r="B116" s="22">
        <v>24</v>
      </c>
      <c r="C116" s="22" t="s">
        <v>237</v>
      </c>
      <c r="D116" s="22"/>
      <c r="E116" s="32"/>
    </row>
    <row r="117" spans="1:5" ht="35.1" customHeight="1" thickBot="1">
      <c r="A117" s="31" t="s">
        <v>310</v>
      </c>
      <c r="B117" s="22">
        <v>19</v>
      </c>
      <c r="C117" s="22"/>
      <c r="D117" s="22"/>
      <c r="E117" s="32"/>
    </row>
    <row r="118" spans="1:5" ht="35.1" customHeight="1" thickBot="1">
      <c r="A118" s="31" t="s">
        <v>311</v>
      </c>
      <c r="B118" s="22"/>
      <c r="C118" s="22" t="s">
        <v>312</v>
      </c>
      <c r="D118" s="22"/>
      <c r="E118" s="32"/>
    </row>
    <row r="119" spans="1:5" ht="35.1" customHeight="1" thickBot="1">
      <c r="A119" s="33" t="s">
        <v>313</v>
      </c>
      <c r="B119" s="34">
        <v>12</v>
      </c>
      <c r="C119" s="34"/>
      <c r="D119" s="34"/>
      <c r="E119" s="35"/>
    </row>
    <row r="120" spans="1:5" ht="35.1" customHeight="1" thickTop="1"/>
  </sheetData>
  <mergeCells count="20">
    <mergeCell ref="A46:A47"/>
    <mergeCell ref="B46:B47"/>
    <mergeCell ref="C46:C47"/>
    <mergeCell ref="E46:E47"/>
    <mergeCell ref="E16:E17"/>
    <mergeCell ref="A37:A38"/>
    <mergeCell ref="B37:B38"/>
    <mergeCell ref="C37:C38"/>
    <mergeCell ref="E37:E38"/>
    <mergeCell ref="A41:A42"/>
    <mergeCell ref="B41:B42"/>
    <mergeCell ref="C41:C42"/>
    <mergeCell ref="E41:E42"/>
    <mergeCell ref="A1:A4"/>
    <mergeCell ref="B1:C1"/>
    <mergeCell ref="B2:C2"/>
    <mergeCell ref="B3:C3"/>
    <mergeCell ref="A16:A17"/>
    <mergeCell ref="B16:B17"/>
    <mergeCell ref="C16:C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2"/>
  <sheetViews>
    <sheetView tabSelected="1" zoomScale="70" zoomScaleNormal="70" workbookViewId="0">
      <selection activeCell="X17" sqref="X17"/>
    </sheetView>
  </sheetViews>
  <sheetFormatPr defaultRowHeight="15"/>
  <cols>
    <col min="3" max="3" width="18.42578125" customWidth="1"/>
    <col min="5" max="5" width="12.5703125" bestFit="1" customWidth="1"/>
    <col min="20" max="21" width="12" bestFit="1" customWidth="1"/>
  </cols>
  <sheetData>
    <row r="1" spans="1:22">
      <c r="A1" s="314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6"/>
    </row>
    <row r="2" spans="1:22">
      <c r="A2" s="317"/>
      <c r="B2" s="318"/>
      <c r="C2" s="318"/>
      <c r="D2" s="318"/>
      <c r="E2" s="318"/>
      <c r="F2" s="318"/>
      <c r="G2" s="318"/>
      <c r="H2" s="318" t="s">
        <v>583</v>
      </c>
      <c r="I2" s="318" t="s">
        <v>598</v>
      </c>
      <c r="J2" s="318"/>
      <c r="K2" s="318"/>
      <c r="L2" s="318"/>
      <c r="M2" s="318"/>
      <c r="N2" s="318"/>
      <c r="O2" s="318" t="s">
        <v>583</v>
      </c>
      <c r="P2" s="318" t="s">
        <v>598</v>
      </c>
      <c r="Q2" s="318"/>
      <c r="R2" s="318"/>
      <c r="S2" s="318"/>
      <c r="T2" s="318"/>
      <c r="U2" s="318"/>
      <c r="V2" s="319"/>
    </row>
    <row r="3" spans="1:22">
      <c r="A3" s="317"/>
      <c r="B3" s="318" t="s">
        <v>596</v>
      </c>
      <c r="C3" s="318"/>
      <c r="D3" s="311" t="s">
        <v>597</v>
      </c>
      <c r="E3" s="311"/>
      <c r="F3" s="311"/>
      <c r="G3" s="311"/>
      <c r="H3" s="318" t="s">
        <v>599</v>
      </c>
      <c r="I3" s="318" t="s">
        <v>54</v>
      </c>
      <c r="J3" s="318"/>
      <c r="K3" s="311" t="s">
        <v>602</v>
      </c>
      <c r="L3" s="311"/>
      <c r="M3" s="311"/>
      <c r="N3" s="311"/>
      <c r="O3" s="318" t="s">
        <v>599</v>
      </c>
      <c r="P3" s="318" t="s">
        <v>54</v>
      </c>
      <c r="Q3" s="318"/>
      <c r="R3" s="318"/>
      <c r="S3" s="311" t="s">
        <v>605</v>
      </c>
      <c r="T3" s="311"/>
      <c r="U3" s="311"/>
      <c r="V3" s="312"/>
    </row>
    <row r="4" spans="1:22">
      <c r="A4" s="317"/>
      <c r="B4" s="318"/>
      <c r="C4" s="318"/>
      <c r="D4" s="311"/>
      <c r="E4" s="311"/>
      <c r="F4" s="311"/>
      <c r="G4" s="311"/>
      <c r="H4" s="318" t="s">
        <v>54</v>
      </c>
      <c r="I4" s="318" t="s">
        <v>600</v>
      </c>
      <c r="J4" s="318"/>
      <c r="K4" s="311"/>
      <c r="L4" s="311"/>
      <c r="M4" s="311"/>
      <c r="N4" s="311"/>
      <c r="O4" s="318" t="s">
        <v>54</v>
      </c>
      <c r="P4" s="318" t="s">
        <v>601</v>
      </c>
      <c r="Q4" s="318"/>
      <c r="R4" s="318"/>
      <c r="S4" s="311"/>
      <c r="T4" s="311"/>
      <c r="U4" s="311"/>
      <c r="V4" s="312"/>
    </row>
    <row r="5" spans="1:22">
      <c r="A5" s="317"/>
      <c r="B5" s="318"/>
      <c r="C5" s="318"/>
      <c r="D5" s="311"/>
      <c r="E5" s="311"/>
      <c r="F5" s="311"/>
      <c r="G5" s="311"/>
      <c r="H5" s="318" t="s">
        <v>604</v>
      </c>
      <c r="I5" s="318" t="s">
        <v>11</v>
      </c>
      <c r="J5" s="318"/>
      <c r="K5" s="311"/>
      <c r="L5" s="311"/>
      <c r="M5" s="311"/>
      <c r="N5" s="311"/>
      <c r="O5" s="318" t="s">
        <v>604</v>
      </c>
      <c r="P5" s="318" t="s">
        <v>11</v>
      </c>
      <c r="Q5" s="318"/>
      <c r="R5" s="318"/>
      <c r="S5" s="311"/>
      <c r="T5" s="311"/>
      <c r="U5" s="311"/>
      <c r="V5" s="312"/>
    </row>
    <row r="6" spans="1:22">
      <c r="A6" s="317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9"/>
    </row>
    <row r="7" spans="1:22">
      <c r="A7" s="317"/>
      <c r="B7" s="318"/>
      <c r="C7" s="318"/>
      <c r="D7" s="311" t="s">
        <v>607</v>
      </c>
      <c r="E7" s="311"/>
      <c r="F7" s="311"/>
      <c r="G7" s="311"/>
      <c r="H7" s="318"/>
      <c r="I7" s="318"/>
      <c r="J7" s="318"/>
      <c r="K7" s="311" t="s">
        <v>606</v>
      </c>
      <c r="L7" s="311"/>
      <c r="M7" s="311"/>
      <c r="N7" s="311"/>
      <c r="O7" s="318"/>
      <c r="P7" s="318"/>
      <c r="Q7" s="318"/>
      <c r="R7" s="318"/>
      <c r="S7" s="318"/>
      <c r="T7" s="318"/>
      <c r="U7" s="318"/>
      <c r="V7" s="319"/>
    </row>
    <row r="8" spans="1:22" ht="15.75" thickBot="1">
      <c r="A8" s="320"/>
      <c r="B8" s="321"/>
      <c r="C8" s="321"/>
      <c r="D8" s="313"/>
      <c r="E8" s="313"/>
      <c r="F8" s="313"/>
      <c r="G8" s="313"/>
      <c r="H8" s="321"/>
      <c r="I8" s="321"/>
      <c r="J8" s="321"/>
      <c r="K8" s="313"/>
      <c r="L8" s="313"/>
      <c r="M8" s="313"/>
      <c r="N8" s="313"/>
      <c r="O8" s="321"/>
      <c r="P8" s="321"/>
      <c r="Q8" s="321"/>
      <c r="R8" s="321"/>
      <c r="S8" s="321"/>
      <c r="T8" s="321"/>
      <c r="U8" s="321"/>
      <c r="V8" s="322"/>
    </row>
    <row r="9" spans="1:22">
      <c r="B9" t="s">
        <v>565</v>
      </c>
    </row>
    <row r="10" spans="1:22">
      <c r="B10" s="68" t="s">
        <v>479</v>
      </c>
    </row>
    <row r="11" spans="1:22">
      <c r="B11" t="s">
        <v>480</v>
      </c>
    </row>
    <row r="12" spans="1:22">
      <c r="B12" t="s">
        <v>481</v>
      </c>
      <c r="C12">
        <v>307</v>
      </c>
    </row>
    <row r="13" spans="1:22">
      <c r="D13" s="104"/>
    </row>
    <row r="17" spans="1:17">
      <c r="A17" s="107" t="s">
        <v>459</v>
      </c>
    </row>
    <row r="18" spans="1:17">
      <c r="A18" t="s">
        <v>473</v>
      </c>
    </row>
    <row r="19" spans="1:17">
      <c r="A19" t="s">
        <v>460</v>
      </c>
      <c r="B19">
        <v>201</v>
      </c>
    </row>
    <row r="20" spans="1:17">
      <c r="N20" t="s">
        <v>471</v>
      </c>
    </row>
    <row r="21" spans="1:17">
      <c r="A21" s="69" t="s">
        <v>461</v>
      </c>
      <c r="B21" s="70"/>
      <c r="C21" s="70"/>
      <c r="D21" s="70" t="s">
        <v>464</v>
      </c>
      <c r="E21" s="70" t="s">
        <v>485</v>
      </c>
      <c r="F21" s="70"/>
      <c r="G21" s="70" t="s">
        <v>462</v>
      </c>
      <c r="H21" s="70" t="s">
        <v>458</v>
      </c>
      <c r="I21" s="70" t="s">
        <v>467</v>
      </c>
      <c r="J21" s="71" t="s">
        <v>468</v>
      </c>
      <c r="K21" s="71" t="s">
        <v>317</v>
      </c>
      <c r="L21" s="70"/>
      <c r="M21" s="71">
        <v>2400</v>
      </c>
      <c r="N21" s="70" t="s">
        <v>317</v>
      </c>
      <c r="O21" s="70" t="s">
        <v>467</v>
      </c>
      <c r="P21" s="71">
        <f>M21*ipologismoi!$E$24</f>
        <v>348090.48</v>
      </c>
      <c r="Q21" s="72" t="s">
        <v>323</v>
      </c>
    </row>
    <row r="22" spans="1:17">
      <c r="A22" s="73" t="s">
        <v>482</v>
      </c>
      <c r="B22" s="74"/>
      <c r="C22" s="74"/>
      <c r="D22" s="74" t="s">
        <v>464</v>
      </c>
      <c r="E22" s="74" t="s">
        <v>486</v>
      </c>
      <c r="F22" s="74"/>
      <c r="G22" s="74" t="s">
        <v>463</v>
      </c>
      <c r="H22" s="74" t="s">
        <v>458</v>
      </c>
      <c r="I22" s="74" t="s">
        <v>467</v>
      </c>
      <c r="J22" s="75" t="s">
        <v>469</v>
      </c>
      <c r="K22" s="75" t="s">
        <v>317</v>
      </c>
      <c r="L22" s="74"/>
      <c r="M22" s="75">
        <v>2150</v>
      </c>
      <c r="N22" s="74" t="s">
        <v>317</v>
      </c>
      <c r="O22" s="74"/>
      <c r="P22" s="75">
        <f>M22*ipologismoi!$E$24</f>
        <v>311831.05499999999</v>
      </c>
      <c r="Q22" s="76" t="s">
        <v>323</v>
      </c>
    </row>
    <row r="23" spans="1:17">
      <c r="A23" s="77"/>
      <c r="B23" s="78"/>
      <c r="C23" s="78"/>
      <c r="D23" s="78"/>
      <c r="E23" s="78" t="s">
        <v>465</v>
      </c>
      <c r="F23" s="78"/>
      <c r="G23" s="78" t="s">
        <v>466</v>
      </c>
      <c r="H23" s="78" t="s">
        <v>458</v>
      </c>
      <c r="I23" s="78" t="s">
        <v>467</v>
      </c>
      <c r="J23" s="79" t="s">
        <v>470</v>
      </c>
      <c r="K23" s="79" t="s">
        <v>317</v>
      </c>
      <c r="L23" s="78"/>
      <c r="M23" s="79">
        <v>1900</v>
      </c>
      <c r="N23" s="78" t="s">
        <v>317</v>
      </c>
      <c r="O23" s="78"/>
      <c r="P23" s="79">
        <f>M23*ipologismoi!$E$24</f>
        <v>275571.63</v>
      </c>
      <c r="Q23" s="80" t="s">
        <v>323</v>
      </c>
    </row>
    <row r="25" spans="1:17">
      <c r="A25" s="69" t="s">
        <v>484</v>
      </c>
      <c r="B25" s="70"/>
      <c r="C25" s="70"/>
      <c r="D25" s="70"/>
      <c r="E25" s="70"/>
      <c r="F25" s="70"/>
      <c r="G25" s="70"/>
      <c r="H25" s="70"/>
      <c r="I25" s="70" t="s">
        <v>464</v>
      </c>
      <c r="J25" s="70" t="s">
        <v>485</v>
      </c>
      <c r="K25" s="70"/>
      <c r="L25" s="70"/>
      <c r="M25" s="71">
        <f>M21*0.7</f>
        <v>1680</v>
      </c>
      <c r="N25" s="70" t="s">
        <v>317</v>
      </c>
      <c r="O25" s="70" t="s">
        <v>467</v>
      </c>
      <c r="P25" s="71">
        <f>M25*ipologismoi!$E$24</f>
        <v>243663.33600000001</v>
      </c>
      <c r="Q25" s="72" t="s">
        <v>323</v>
      </c>
    </row>
    <row r="26" spans="1:17">
      <c r="A26" s="73" t="s">
        <v>483</v>
      </c>
      <c r="B26" s="74"/>
      <c r="C26" s="74"/>
      <c r="D26" s="74"/>
      <c r="E26" s="74"/>
      <c r="F26" s="74"/>
      <c r="G26" s="74"/>
      <c r="H26" s="74"/>
      <c r="I26" s="52" t="s">
        <v>464</v>
      </c>
      <c r="J26" s="74" t="s">
        <v>486</v>
      </c>
      <c r="K26" s="74"/>
      <c r="L26" s="74"/>
      <c r="M26" s="71">
        <f t="shared" ref="M26:M27" si="0">M22*0.7</f>
        <v>1505</v>
      </c>
      <c r="N26" s="74" t="s">
        <v>317</v>
      </c>
      <c r="O26" s="74"/>
      <c r="P26" s="75">
        <f>M26*ipologismoi!$E$24</f>
        <v>218281.73850000001</v>
      </c>
      <c r="Q26" s="76" t="s">
        <v>323</v>
      </c>
    </row>
    <row r="27" spans="1:17">
      <c r="A27" s="77"/>
      <c r="B27" s="78"/>
      <c r="C27" s="78"/>
      <c r="D27" s="78"/>
      <c r="E27" s="78"/>
      <c r="F27" s="78"/>
      <c r="G27" s="78"/>
      <c r="H27" s="78"/>
      <c r="I27" s="78"/>
      <c r="J27" s="78" t="s">
        <v>465</v>
      </c>
      <c r="K27" s="78"/>
      <c r="L27" s="78"/>
      <c r="M27" s="71">
        <f t="shared" si="0"/>
        <v>1330</v>
      </c>
      <c r="N27" s="78" t="s">
        <v>317</v>
      </c>
      <c r="O27" s="78"/>
      <c r="P27" s="79">
        <f>M27*ipologismoi!$E$24</f>
        <v>192900.141</v>
      </c>
      <c r="Q27" s="80" t="s">
        <v>323</v>
      </c>
    </row>
    <row r="29" spans="1:17">
      <c r="A29" s="69" t="s">
        <v>487</v>
      </c>
      <c r="B29" s="70"/>
      <c r="C29" s="70"/>
      <c r="D29" s="70"/>
      <c r="E29" s="82">
        <v>0.6</v>
      </c>
      <c r="F29" s="70"/>
      <c r="G29" s="70"/>
      <c r="H29" s="70"/>
      <c r="I29" s="70" t="s">
        <v>464</v>
      </c>
      <c r="J29" s="70" t="s">
        <v>485</v>
      </c>
      <c r="K29" s="70"/>
      <c r="L29" s="70"/>
      <c r="M29" s="70">
        <f>M21*0.6</f>
        <v>1440</v>
      </c>
      <c r="N29" s="70"/>
      <c r="O29" s="70"/>
      <c r="P29" s="71">
        <f>M29*ipologismoi!$E$24</f>
        <v>208854.288</v>
      </c>
      <c r="Q29" s="72" t="s">
        <v>323</v>
      </c>
    </row>
    <row r="30" spans="1:17">
      <c r="A30" s="73" t="s">
        <v>483</v>
      </c>
      <c r="B30" s="74"/>
      <c r="C30" s="74"/>
      <c r="D30" s="74"/>
      <c r="E30" s="83">
        <v>0.55000000000000004</v>
      </c>
      <c r="F30" s="74"/>
      <c r="G30" s="74"/>
      <c r="H30" s="74"/>
      <c r="I30" s="74" t="s">
        <v>464</v>
      </c>
      <c r="J30" s="74" t="s">
        <v>486</v>
      </c>
      <c r="K30" s="74"/>
      <c r="L30" s="74"/>
      <c r="M30" s="74">
        <f>M22*0.55</f>
        <v>1182.5</v>
      </c>
      <c r="N30" s="74"/>
      <c r="O30" s="74"/>
      <c r="P30" s="75">
        <f>M30*ipologismoi!$E$24</f>
        <v>171507.08025</v>
      </c>
      <c r="Q30" s="76" t="s">
        <v>323</v>
      </c>
    </row>
    <row r="31" spans="1:17">
      <c r="A31" s="73"/>
      <c r="B31" s="74"/>
      <c r="C31" s="74"/>
      <c r="D31" s="74"/>
      <c r="E31" s="83">
        <v>0.5</v>
      </c>
      <c r="F31" s="74"/>
      <c r="G31" s="74"/>
      <c r="H31" s="74"/>
      <c r="I31" s="74"/>
      <c r="J31" s="78" t="s">
        <v>465</v>
      </c>
      <c r="K31" s="74"/>
      <c r="L31" s="74"/>
      <c r="M31" s="74">
        <f>M23*0.5</f>
        <v>950</v>
      </c>
      <c r="N31" s="74"/>
      <c r="O31" s="74"/>
      <c r="P31" s="79">
        <f>M31*ipologismoi!$E$24</f>
        <v>137785.815</v>
      </c>
      <c r="Q31" s="80" t="s">
        <v>323</v>
      </c>
    </row>
    <row r="32" spans="1:17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81"/>
    </row>
    <row r="35" spans="1:14">
      <c r="A35" t="s">
        <v>610</v>
      </c>
    </row>
    <row r="36" spans="1:14">
      <c r="A36" t="s">
        <v>488</v>
      </c>
    </row>
    <row r="37" spans="1:14" ht="18.75" customHeight="1">
      <c r="A37" t="s">
        <v>489</v>
      </c>
      <c r="B37">
        <v>1000</v>
      </c>
      <c r="C37" t="s">
        <v>490</v>
      </c>
      <c r="D37" t="s">
        <v>491</v>
      </c>
      <c r="E37">
        <v>1</v>
      </c>
      <c r="F37" t="s">
        <v>458</v>
      </c>
    </row>
    <row r="39" spans="1:14">
      <c r="A39" t="s">
        <v>495</v>
      </c>
    </row>
    <row r="40" spans="1:14">
      <c r="A40" t="s">
        <v>496</v>
      </c>
      <c r="D40">
        <v>1</v>
      </c>
      <c r="E40" t="s">
        <v>458</v>
      </c>
    </row>
    <row r="41" spans="1:14">
      <c r="A41" t="s">
        <v>497</v>
      </c>
      <c r="D41">
        <v>1</v>
      </c>
      <c r="E41" t="s">
        <v>458</v>
      </c>
    </row>
    <row r="45" spans="1:14">
      <c r="B45" t="s">
        <v>472</v>
      </c>
      <c r="G45" t="s">
        <v>611</v>
      </c>
    </row>
    <row r="47" spans="1:14">
      <c r="A47" t="s">
        <v>474</v>
      </c>
      <c r="H47" t="s">
        <v>475</v>
      </c>
      <c r="J47" s="1">
        <v>350000</v>
      </c>
      <c r="K47" s="1" t="s">
        <v>323</v>
      </c>
      <c r="L47" s="1" t="s">
        <v>476</v>
      </c>
      <c r="N47" t="s">
        <v>595</v>
      </c>
    </row>
    <row r="48" spans="1:14">
      <c r="J48" s="1">
        <v>400000</v>
      </c>
      <c r="K48" s="1" t="s">
        <v>323</v>
      </c>
      <c r="L48" s="1" t="s">
        <v>477</v>
      </c>
    </row>
    <row r="49" spans="3:12">
      <c r="J49" s="1">
        <v>450000</v>
      </c>
      <c r="K49" s="1" t="s">
        <v>323</v>
      </c>
      <c r="L49" s="1" t="s">
        <v>478</v>
      </c>
    </row>
    <row r="59" spans="3:12">
      <c r="C59" t="s">
        <v>498</v>
      </c>
    </row>
    <row r="60" spans="3:12">
      <c r="C60" t="s">
        <v>499</v>
      </c>
      <c r="G60" t="s">
        <v>501</v>
      </c>
    </row>
    <row r="61" spans="3:12">
      <c r="C61" t="s">
        <v>500</v>
      </c>
      <c r="G61" t="s">
        <v>501</v>
      </c>
    </row>
    <row r="62" spans="3:12">
      <c r="C62" t="s">
        <v>502</v>
      </c>
    </row>
    <row r="63" spans="3:12">
      <c r="C63" t="s">
        <v>504</v>
      </c>
    </row>
    <row r="64" spans="3:12">
      <c r="C64" t="s">
        <v>503</v>
      </c>
    </row>
    <row r="65" spans="1:14">
      <c r="C65" t="s">
        <v>505</v>
      </c>
    </row>
    <row r="68" spans="1:14">
      <c r="C68" s="100" t="s">
        <v>564</v>
      </c>
      <c r="D68" s="100"/>
      <c r="E68" s="100"/>
    </row>
    <row r="72" spans="1:14">
      <c r="A72" t="s">
        <v>562</v>
      </c>
      <c r="N72" t="s">
        <v>563</v>
      </c>
    </row>
    <row r="75" spans="1:14">
      <c r="A75" t="s">
        <v>566</v>
      </c>
      <c r="E75" t="s">
        <v>567</v>
      </c>
      <c r="H75" t="s">
        <v>570</v>
      </c>
      <c r="J75" t="s">
        <v>571</v>
      </c>
    </row>
    <row r="76" spans="1:14">
      <c r="A76" s="43" t="s">
        <v>568</v>
      </c>
      <c r="F76" t="s">
        <v>569</v>
      </c>
    </row>
    <row r="77" spans="1:14">
      <c r="A77" t="s">
        <v>593</v>
      </c>
      <c r="H77" t="s">
        <v>594</v>
      </c>
    </row>
    <row r="80" spans="1:14">
      <c r="A80" s="43" t="s">
        <v>591</v>
      </c>
      <c r="I80" t="s">
        <v>612</v>
      </c>
    </row>
    <row r="81" spans="2:27" ht="15.75">
      <c r="B81" s="102" t="s">
        <v>577</v>
      </c>
      <c r="E81" t="s">
        <v>578</v>
      </c>
    </row>
    <row r="82" spans="2:27" ht="15.75">
      <c r="B82" s="101" t="s">
        <v>572</v>
      </c>
      <c r="C82" s="103">
        <v>2.1759999999999998E-5</v>
      </c>
      <c r="D82" t="s">
        <v>573</v>
      </c>
      <c r="F82" t="s">
        <v>491</v>
      </c>
      <c r="G82">
        <f>C82*ipologismoi!$E$8/ipologismoi!$E$10</f>
        <v>3.8858936894488186E-4</v>
      </c>
      <c r="H82" t="s">
        <v>15</v>
      </c>
      <c r="J82">
        <f>C82*ipologismoi!$E$16</f>
        <v>3.8858936894488186E-4</v>
      </c>
      <c r="K82" t="s">
        <v>15</v>
      </c>
      <c r="L82" t="s">
        <v>579</v>
      </c>
      <c r="N82">
        <v>1.0999999999999999E-2</v>
      </c>
      <c r="O82" t="s">
        <v>7</v>
      </c>
      <c r="P82" t="s">
        <v>467</v>
      </c>
      <c r="Q82">
        <f>N82*ipologismoi!$E$10</f>
        <v>2.7939999999999996E-4</v>
      </c>
      <c r="R82" t="s">
        <v>54</v>
      </c>
      <c r="S82" t="s">
        <v>555</v>
      </c>
      <c r="T82">
        <f>PI()*Q82^2/4</f>
        <v>6.1311604970797199E-8</v>
      </c>
      <c r="U82" t="s">
        <v>55</v>
      </c>
      <c r="V82" t="s">
        <v>557</v>
      </c>
      <c r="W82">
        <f>J82/T82</f>
        <v>6337.9415549465311</v>
      </c>
      <c r="X82" t="s">
        <v>321</v>
      </c>
      <c r="Y82" t="s">
        <v>467</v>
      </c>
      <c r="Z82">
        <f>W82*ipologismoi!$E$9/ipologismoi!$E$15</f>
        <v>0.22897266521537943</v>
      </c>
      <c r="AA82" t="s">
        <v>590</v>
      </c>
    </row>
    <row r="83" spans="2:27" ht="15.75">
      <c r="B83" s="101" t="s">
        <v>574</v>
      </c>
      <c r="C83" s="103">
        <v>5.5600000000000003E-5</v>
      </c>
      <c r="D83" t="s">
        <v>573</v>
      </c>
      <c r="F83" t="s">
        <v>491</v>
      </c>
      <c r="G83">
        <f>C83*ipologismoi!$E$8/ipologismoi!$E$10</f>
        <v>9.9290298314960636E-4</v>
      </c>
      <c r="H83" t="s">
        <v>15</v>
      </c>
      <c r="J83">
        <f>C83*ipologismoi!$E$16</f>
        <v>9.9290298314960636E-4</v>
      </c>
      <c r="K83" t="s">
        <v>15</v>
      </c>
      <c r="N83">
        <v>1.4E-2</v>
      </c>
      <c r="O83" t="s">
        <v>7</v>
      </c>
      <c r="P83" t="s">
        <v>467</v>
      </c>
      <c r="Q83">
        <f>N83*ipologismoi!$E$10</f>
        <v>3.5559999999999997E-4</v>
      </c>
      <c r="R83" t="s">
        <v>54</v>
      </c>
      <c r="T83">
        <f t="shared" ref="T83:T85" si="1">PI()*Q83^2/4</f>
        <v>9.9314665903109535E-8</v>
      </c>
      <c r="U83" t="s">
        <v>55</v>
      </c>
      <c r="W83">
        <f t="shared" ref="W83:W85" si="2">J83/T83</f>
        <v>9997.5464260059362</v>
      </c>
      <c r="X83" t="s">
        <v>321</v>
      </c>
      <c r="Z83">
        <f>W83*ipologismoi!$E$9/ipologismoi!$E$15</f>
        <v>0.3611842789857318</v>
      </c>
    </row>
    <row r="84" spans="2:27" ht="15.75">
      <c r="B84" s="101" t="s">
        <v>575</v>
      </c>
      <c r="C84" s="103">
        <v>8.7020000000000004E-5</v>
      </c>
      <c r="D84" t="s">
        <v>573</v>
      </c>
      <c r="F84" t="s">
        <v>491</v>
      </c>
      <c r="G84">
        <f>C84*ipologismoi!$E$8/ipologismoi!$E$10</f>
        <v>1.5540003164330712E-3</v>
      </c>
      <c r="H84" t="s">
        <v>15</v>
      </c>
      <c r="J84">
        <f>C84*ipologismoi!$E$16</f>
        <v>1.554000316433071E-3</v>
      </c>
      <c r="K84" t="s">
        <v>15</v>
      </c>
      <c r="N84">
        <v>2.1999999999999999E-2</v>
      </c>
      <c r="O84" t="s">
        <v>7</v>
      </c>
      <c r="P84" t="s">
        <v>467</v>
      </c>
      <c r="Q84">
        <f>N84*ipologismoi!$E$10</f>
        <v>5.5879999999999992E-4</v>
      </c>
      <c r="R84" t="s">
        <v>54</v>
      </c>
      <c r="T84">
        <f t="shared" si="1"/>
        <v>2.452464198831888E-7</v>
      </c>
      <c r="U84" t="s">
        <v>55</v>
      </c>
      <c r="W84">
        <f t="shared" si="2"/>
        <v>6336.4852264642377</v>
      </c>
      <c r="X84" t="s">
        <v>321</v>
      </c>
      <c r="Z84">
        <f>W84*ipologismoi!$E$9/ipologismoi!$E$15</f>
        <v>0.22892005201105611</v>
      </c>
    </row>
    <row r="85" spans="2:27" ht="15.75">
      <c r="B85" s="101" t="s">
        <v>576</v>
      </c>
      <c r="C85" s="105">
        <v>1.8129999999999999E-4</v>
      </c>
      <c r="D85" t="s">
        <v>573</v>
      </c>
      <c r="F85" t="s">
        <v>491</v>
      </c>
      <c r="G85">
        <f>C85*ipologismoi!$E$8/ipologismoi!$E$10</f>
        <v>3.2376494756299213E-3</v>
      </c>
      <c r="H85" t="s">
        <v>15</v>
      </c>
      <c r="J85">
        <f>C85*ipologismoi!$E$16</f>
        <v>3.2376494756299213E-3</v>
      </c>
      <c r="K85" t="s">
        <v>15</v>
      </c>
      <c r="N85">
        <v>2.8000000000000001E-2</v>
      </c>
      <c r="O85" t="s">
        <v>7</v>
      </c>
      <c r="P85" t="s">
        <v>467</v>
      </c>
      <c r="Q85">
        <f>N85*ipologismoi!$E$10</f>
        <v>7.1119999999999994E-4</v>
      </c>
      <c r="R85" t="s">
        <v>54</v>
      </c>
      <c r="T85">
        <f t="shared" si="1"/>
        <v>3.9725866361243814E-7</v>
      </c>
      <c r="U85" t="s">
        <v>55</v>
      </c>
      <c r="W85">
        <f t="shared" si="2"/>
        <v>8149.9782690417096</v>
      </c>
      <c r="X85" t="s">
        <v>321</v>
      </c>
      <c r="Z85">
        <f>W85*ipologismoi!$E$9/ipologismoi!$E$15</f>
        <v>0.29443664469475345</v>
      </c>
    </row>
    <row r="88" spans="2:27">
      <c r="D88" s="94">
        <v>11</v>
      </c>
      <c r="E88" s="94">
        <v>14</v>
      </c>
      <c r="F88" s="94">
        <v>11</v>
      </c>
      <c r="G88" s="94">
        <v>14</v>
      </c>
      <c r="W88">
        <f>(W84+W85)/2</f>
        <v>7243.2317477529741</v>
      </c>
    </row>
    <row r="89" spans="2:27">
      <c r="D89" s="94">
        <v>11</v>
      </c>
      <c r="E89" s="94">
        <v>14</v>
      </c>
      <c r="F89" s="94" t="s">
        <v>580</v>
      </c>
      <c r="G89" s="94" t="s">
        <v>585</v>
      </c>
    </row>
    <row r="90" spans="2:27">
      <c r="D90" s="94" t="s">
        <v>581</v>
      </c>
      <c r="E90" s="94" t="s">
        <v>582</v>
      </c>
      <c r="F90" s="94" t="s">
        <v>583</v>
      </c>
      <c r="G90" s="94" t="s">
        <v>584</v>
      </c>
    </row>
    <row r="91" spans="2:27">
      <c r="F91" s="260" t="s">
        <v>586</v>
      </c>
      <c r="G91" s="260"/>
    </row>
    <row r="94" spans="2:27">
      <c r="C94" t="s">
        <v>592</v>
      </c>
      <c r="D94" t="s">
        <v>588</v>
      </c>
      <c r="E94">
        <f>PI()*N82^2/4</f>
        <v>9.5033177771091233E-5</v>
      </c>
      <c r="F94" t="s">
        <v>589</v>
      </c>
      <c r="G94" t="s">
        <v>557</v>
      </c>
      <c r="H94">
        <f>C82/E94</f>
        <v>0.22897266523501769</v>
      </c>
    </row>
    <row r="98" spans="1:1">
      <c r="A98" t="s">
        <v>614</v>
      </c>
    </row>
    <row r="99" spans="1:1">
      <c r="A99" t="s">
        <v>615</v>
      </c>
    </row>
    <row r="100" spans="1:1">
      <c r="A100" t="s">
        <v>616</v>
      </c>
    </row>
    <row r="102" spans="1:1">
      <c r="A102" t="s">
        <v>617</v>
      </c>
    </row>
  </sheetData>
  <mergeCells count="6">
    <mergeCell ref="F91:G91"/>
    <mergeCell ref="D3:G5"/>
    <mergeCell ref="K3:N5"/>
    <mergeCell ref="S3:V5"/>
    <mergeCell ref="D7:G8"/>
    <mergeCell ref="K7:N8"/>
  </mergeCells>
  <hyperlinks>
    <hyperlink ref="A76" r:id="rId1"/>
    <hyperlink ref="A80" r:id="rId2"/>
    <hyperlink ref="A17" display="https://books.google.gr/books?id=4QTfTINjQtUC&amp;pg=PA201&amp;lpg=PA201&amp;dq=strings+for+instruments+ultimate+strength&amp;source=bl&amp;ots=X_vbrY6d7p&amp;sig=FGoQSdcLUkH7Qd1McXCgcP46mYc&amp;hl=el&amp;sa=X&amp;ved=0CC0Q6AEwAmoVChMI5rOm8JG3xwIVSAQaCh3PIAdd#v=onepage&amp;q=strings%20for%20ins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3"/>
  <sheetViews>
    <sheetView workbookViewId="0">
      <selection activeCell="A33" sqref="A33"/>
    </sheetView>
  </sheetViews>
  <sheetFormatPr defaultRowHeight="15"/>
  <sheetData>
    <row r="2" spans="1:2">
      <c r="A2" t="s">
        <v>565</v>
      </c>
    </row>
    <row r="3" spans="1:2">
      <c r="A3" s="68" t="s">
        <v>479</v>
      </c>
    </row>
    <row r="4" spans="1:2">
      <c r="A4" t="s">
        <v>480</v>
      </c>
    </row>
    <row r="5" spans="1:2">
      <c r="A5" t="s">
        <v>481</v>
      </c>
      <c r="B5">
        <v>307</v>
      </c>
    </row>
    <row r="8" spans="1:2">
      <c r="A8" t="s">
        <v>459</v>
      </c>
    </row>
    <row r="9" spans="1:2">
      <c r="A9" t="s">
        <v>473</v>
      </c>
    </row>
    <row r="10" spans="1:2">
      <c r="A10" t="s">
        <v>460</v>
      </c>
      <c r="B10">
        <v>201</v>
      </c>
    </row>
    <row r="13" spans="1:2">
      <c r="A13" t="s">
        <v>474</v>
      </c>
    </row>
    <row r="16" spans="1:2">
      <c r="A16" t="s">
        <v>562</v>
      </c>
    </row>
    <row r="19" spans="1:10">
      <c r="A19" t="s">
        <v>566</v>
      </c>
      <c r="E19" t="s">
        <v>567</v>
      </c>
      <c r="H19" t="s">
        <v>570</v>
      </c>
      <c r="J19" t="s">
        <v>571</v>
      </c>
    </row>
    <row r="21" spans="1:10">
      <c r="A21" s="43" t="s">
        <v>568</v>
      </c>
      <c r="F21" t="s">
        <v>569</v>
      </c>
    </row>
    <row r="22" spans="1:10">
      <c r="A22" s="43"/>
    </row>
    <row r="23" spans="1:10">
      <c r="A23" t="s">
        <v>593</v>
      </c>
      <c r="H23" t="s">
        <v>594</v>
      </c>
    </row>
    <row r="25" spans="1:10">
      <c r="A25" t="s">
        <v>614</v>
      </c>
    </row>
    <row r="28" spans="1:10">
      <c r="A28" t="s">
        <v>615</v>
      </c>
    </row>
    <row r="31" spans="1:10">
      <c r="A31" t="s">
        <v>616</v>
      </c>
    </row>
    <row r="33" spans="1:1">
      <c r="A33" t="s">
        <v>617</v>
      </c>
    </row>
  </sheetData>
  <hyperlinks>
    <hyperlink ref="A2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dedomena</vt:lpstr>
      <vt:lpstr>SIXNOTITES K OKTAVES</vt:lpstr>
      <vt:lpstr>ipologismoi</vt:lpstr>
      <vt:lpstr>PIKNOTITA  UTS KTL</vt:lpstr>
      <vt:lpstr>PIKNOTITA UTS KTL 2</vt:lpstr>
      <vt:lpstr>SIMEIOSEIS VIVLIOGRAFIA</vt:lpstr>
      <vt:lpstr>VIVLIOGRFIA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2015-08-19T07:00:37Z</dcterms:created>
  <dcterms:modified xsi:type="dcterms:W3CDTF">2015-09-01T07:29:12Z</dcterms:modified>
</cp:coreProperties>
</file>